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7" documentId="120_S{118792C3-22EF-5104-A093-F22BFE3913F3}" xr6:coauthVersionLast="47" xr6:coauthVersionMax="47" xr10:uidLastSave="{1A2E3DAB-E445-4079-9EC3-A3146E922E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" i="1" l="1" a="1"/>
  <c r="N174" i="1"/>
  <c r="M174" i="1" a="1"/>
  <c r="M174" i="1"/>
  <c r="N173" i="1" a="1"/>
  <c r="N173" i="1"/>
  <c r="M173" i="1" a="1"/>
  <c r="M173" i="1"/>
  <c r="N167" i="1" a="1"/>
  <c r="N167" i="1"/>
  <c r="M167" i="1" a="1"/>
  <c r="M167" i="1"/>
  <c r="N164" i="1" a="1"/>
  <c r="N164" i="1"/>
  <c r="M164" i="1" a="1"/>
  <c r="M164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<sst xmlns="http://schemas.openxmlformats.org/spreadsheetml/2006/main" count="5030" uniqueCount="1333">
  <si>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</si>
  <si>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</si>
  <si>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</si>
  <si>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</si>
  <si>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</si>
  <si>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</si>
  <si>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</si>
  <si>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</si>
  <si>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</si>
  <si>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</si>
  <si>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</si>
  <si>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</si>
  <si>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</si>
  <si>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</si>
  <si>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</si>
  <si>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</si>
  <si>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</si>
  <si>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</si>
  <si>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</si>
  <si>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</si>
  <si>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</si>
  <si>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</si>
  <si>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</si>
  <si>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</si>
  <si>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</si>
  <si>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</si>
  <si>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</si>
  <si>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</si>
  <si>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</si>
  <si>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</si>
  <si>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</si>
  <si>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</si>
  <si>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</si>
  <si>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</si>
  <si>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</si>
  <si>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</si>
  <si>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</si>
  <si>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</si>
  <si>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</si>
  <si>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</si>
  <si>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</si>
  <si>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</si>
  <si>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</si>
  <si>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</si>
  <si>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</si>
  <si>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</si>
  <si>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</si>
  <si>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</si>
  <si>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</si>
  <si>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</si>
  <si>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</si>
  <si>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</si>
  <si>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</si>
  <si>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</si>
  <si>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</si>
  <si>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</si>
  <si>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</si>
  <si>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</si>
  <si>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</si>
  <si>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</si>
  <si>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</si>
  <si>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</si>
  <si>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</si>
  <si>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</si>
  <si>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</si>
  <si>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</si>
  <si>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</si>
  <si>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</si>
  <si>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</si>
  <si>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</si>
  <si>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</si>
  <si>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</si>
  <si>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</si>
  <si>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</si>
  <si>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</si>
  <si>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</si>
  <si>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</si>
  <si>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</si>
  <si>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</si>
  <si>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</si>
  <si>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</si>
  <si>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</si>
  <si>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</si>
  <si>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</si>
  <si>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</si>
  <si>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</si>
  <si>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</si>
  <si>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</si>
  <si>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</si>
  <si>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</si>
  <si>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</si>
  <si>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</si>
  <si>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</si>
  <si>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</si>
  <si>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</si>
  <si>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</si>
  <si>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</si>
  <si>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</si>
  <si>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</si>
  <si>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</si>
  <si>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</si>
  <si>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</si>
  <si>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</si>
  <si>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</si>
  <si>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</si>
  <si>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</si>
  <si>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</si>
  <si>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</si>
  <si>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</si>
  <si>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</si>
  <si>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</si>
  <si>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</si>
  <si>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</si>
  <si>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</si>
  <si>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</si>
  <si>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</si>
  <si>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</si>
  <si>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</si>
  <si>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</si>
  <si>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</si>
  <si>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</si>
  <si>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</si>
  <si>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</si>
  <si>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</si>
  <si>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</si>
  <si>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</si>
  <si>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</si>
  <si>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</si>
  <si>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</si>
  <si>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</si>
  <si>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</si>
  <si>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</si>
  <si>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</si>
  <si>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</si>
  <si>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</si>
  <si>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</si>
  <si>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</si>
  <si>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</si>
  <si>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</si>
  <si>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</si>
  <si>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</si>
  <si>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</si>
  <si>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</si>
  <si>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</si>
  <si>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</si>
  <si>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</si>
  <si>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</si>
  <si>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</si>
  <si>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</si>
  <si>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</si>
  <si>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</si>
  <si>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</si>
  <si>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</si>
  <si>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</si>
  <si>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</si>
  <si>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</si>
  <si>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</si>
  <si>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</si>
  <si>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</si>
  <si>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</si>
  <si>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</si>
  <si>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</si>
  <si>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</si>
  <si>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</si>
  <si>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</si>
  <si>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</si>
  <si>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</si>
  <si>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</si>
  <si>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</si>
  <si>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</si>
  <si>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</si>
  <si>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</si>
  <si>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</si>
  <si>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</si>
  <si>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</si>
  <si>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</si>
  <si>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</si>
  <si>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</si>
  <si>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</si>
  <si>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</si>
  <si>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</si>
  <si>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</si>
  <si>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</si>
  <si>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</si>
  <si>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</si>
  <si>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</si>
  <si>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</si>
  <si>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</si>
  <si>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</si>
  <si>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</si>
  <si>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</si>
  <si>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</si>
  <si>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</si>
  <si>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</si>
  <si>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</si>
  <si>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</si>
  <si>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</si>
  <si>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</si>
  <si>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</si>
  <si>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</si>
  <si>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</si>
  <si>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</si>
  <si>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</si>
  <si>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</si>
  <si>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</si>
  <si>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</si>
  <si>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</si>
  <si>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</si>
  <si>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</si>
  <si>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</si>
  <si>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</si>
  <si>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</si>
  <si>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</si>
  <si>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</si>
  <si>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</si>
  <si>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</si>
  <si>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</si>
  <si>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</si>
  <si>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</si>
  <si>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</si>
  <si>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</si>
  <si>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</si>
  <si>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</si>
  <si>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</si>
  <si>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</si>
  <si>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</si>
  <si>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</si>
  <si>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</si>
  <si>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</si>
  <si>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</si>
  <si>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</si>
  <si>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</si>
  <si>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</si>
  <si>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</si>
  <si>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</si>
  <si>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</si>
  <si>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</si>
  <si>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</si>
  <si>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</si>
  <si>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</si>
  <si>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</si>
  <si>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</si>
  <si>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</si>
  <si>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</si>
  <si>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</si>
  <si>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</si>
  <si>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</si>
  <si>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</si>
  <si>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</si>
  <si>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</si>
  <si>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</si>
  <si>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</si>
  <si>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</si>
  <si>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</si>
  <si>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</si>
  <si>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</si>
  <si>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</si>
  <si>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</si>
  <si>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</si>
  <si>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</si>
  <si>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</si>
  <si>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</si>
  <si>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</si>
  <si>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</si>
  <si>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</si>
  <si>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</si>
  <si>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</si>
  <si>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</si>
  <si>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</si>
  <si>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</si>
  <si>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</si>
  <si>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</si>
  <si>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</si>
  <si>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</si>
  <si>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</si>
  <si>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</si>
  <si>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</si>
  <si>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</si>
  <si>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</si>
  <si>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</si>
  <si>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</si>
  <si>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</si>
  <si>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</si>
  <si>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</si>
  <si>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</si>
  <si>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</si>
  <si>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</si>
  <si>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</si>
  <si>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</si>
  <si>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</si>
  <si>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</si>
  <si>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</si>
  <si>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</si>
  <si>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</si>
  <si>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</si>
  <si>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</si>
  <si>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</si>
  <si>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</si>
  <si>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</si>
  <si>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</si>
  <si>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</si>
  <si>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</si>
  <si>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</si>
  <si>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</si>
  <si>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</si>
  <si>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</si>
  <si>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</si>
  <si>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</si>
  <si>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</si>
  <si>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</si>
  <si>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</si>
  <si>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</si>
  <si>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</si>
  <si>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</si>
  <si>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</si>
  <si>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</si>
  <si>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</si>
  <si>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</si>
  <si>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</si>
  <si>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</si>
  <si>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</si>
  <si>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</si>
  <si>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</si>
  <si>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</si>
  <si>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</si>
  <si>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</si>
  <si>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</si>
  <si>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</si>
  <si>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</si>
  <si>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</si>
  <si>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</si>
  <si>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</si>
  <si>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</si>
  <si>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</si>
  <si>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</si>
  <si>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</si>
  <si>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</si>
  <si>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</si>
  <si>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</si>
  <si>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</si>
  <si>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</si>
  <si>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</si>
  <si>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</si>
  <si>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</si>
  <si>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</si>
  <si>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</si>
  <si>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</si>
  <si>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</si>
  <si>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</si>
  <si>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</si>
  <si>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</si>
  <si>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</si>
  <si>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</si>
  <si>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</si>
  <si>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</si>
  <si>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</si>
  <si>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</si>
  <si>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</si>
  <si>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</si>
  <si>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</si>
  <si>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</si>
  <si>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</si>
  <si>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</si>
  <si>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</si>
  <si>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</si>
  <si>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</si>
  <si>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</si>
  <si>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</si>
  <si>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</si>
  <si>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</si>
  <si>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</si>
  <si>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</si>
  <si>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</si>
  <si>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</si>
  <si>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</si>
  <si>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</si>
  <si>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</si>
  <si>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</si>
  <si>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</si>
  <si>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</si>
  <si>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</si>
  <si>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</si>
  <si>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</si>
  <si>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</si>
  <si>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</si>
  <si>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</si>
  <si>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</si>
  <si>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</si>
  <si>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</si>
  <si>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</si>
  <si>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</si>
  <si>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</si>
  <si>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</si>
  <si>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</si>
  <si>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</si>
  <si>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</si>
  <si>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</si>
  <si>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</si>
  <si>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</si>
  <si>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</si>
  <si>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</si>
  <si>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</si>
  <si>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</si>
  <si>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</si>
  <si>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</si>
  <si>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</si>
  <si>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</si>
  <si>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</si>
  <si>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</si>
  <si>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</si>
  <si>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</si>
  <si>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</si>
  <si>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</si>
  <si>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</si>
  <si>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</si>
  <si>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</si>
  <si>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</si>
  <si>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</si>
  <si>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</si>
  <si>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</si>
  <si>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</si>
  <si>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</si>
  <si>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</si>
  <si>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</si>
  <si>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</si>
  <si>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</si>
  <si>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</si>
  <si>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</si>
  <si>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</si>
  <si>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</si>
  <si>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</si>
  <si>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</si>
  <si>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</si>
  <si>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</si>
  <si>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</si>
  <si>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</si>
  <si>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</si>
  <si>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</si>
  <si>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</si>
  <si>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</si>
  <si>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</si>
  <si>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</si>
  <si>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</si>
  <si>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</si>
  <si>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</si>
  <si>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</si>
  <si>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</si>
  <si>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</si>
  <si>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</si>
  <si>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</si>
  <si>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</si>
  <si>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</si>
  <si>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</si>
  <si>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</si>
  <si>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</si>
  <si>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</si>
  <si>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</si>
  <si>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</si>
  <si>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</si>
  <si>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</si>
  <si>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</si>
  <si>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</si>
  <si>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</si>
  <si>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</si>
  <si>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</si>
  <si>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</si>
  <si>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</si>
  <si>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</si>
  <si>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</si>
  <si>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</si>
  <si>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</si>
  <si>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</si>
  <si>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</si>
  <si>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</si>
  <si>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</si>
  <si>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</si>
  <si>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</si>
  <si>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</si>
  <si>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</si>
  <si>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</si>
  <si>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</si>
  <si>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</si>
  <si>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</si>
  <si>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</si>
  <si>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</si>
  <si>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</si>
  <si>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</si>
  <si>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</si>
  <si>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</si>
  <si>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</si>
  <si>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</si>
  <si>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</si>
  <si>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</si>
  <si>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</si>
  <si>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</si>
  <si>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</si>
  <si>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</si>
  <si>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</si>
  <si>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</si>
  <si>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</si>
  <si>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</si>
  <si>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</si>
  <si>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</si>
  <si>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</si>
  <si>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</si>
  <si>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</si>
  <si>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</si>
  <si>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</si>
  <si>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</si>
  <si>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</si>
  <si>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</si>
  <si>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</si>
  <si>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</si>
  <si>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</si>
  <si>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</si>
  <si>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</si>
  <si>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</si>
  <si>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</si>
  <si>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</si>
  <si>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</si>
  <si>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</si>
  <si>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</si>
  <si>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</si>
  <si>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</si>
  <si>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</si>
  <si>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</si>
  <si>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</si>
  <si>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</si>
  <si>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</si>
  <si>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</si>
  <si>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</si>
  <si>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</si>
  <si>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</si>
  <si>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</si>
  <si>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</si>
  <si>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</si>
  <si>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</si>
  <si>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</si>
  <si>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</si>
  <si>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</si>
  <si>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</si>
  <si>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</si>
  <si>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</si>
  <si>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</si>
  <si>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</si>
  <si>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</si>
  <si>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</si>
  <si>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</si>
  <si>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</si>
  <si>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</si>
  <si>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</si>
  <si>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</si>
  <si>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</si>
  <si>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</si>
  <si>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</si>
  <si>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</si>
  <si>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</si>
  <si>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</si>
  <si>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</si>
  <si>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</si>
  <si>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</si>
  <si>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</si>
  <si>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</si>
  <si>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</si>
  <si>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</si>
  <si>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</si>
  <si>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</si>
  <si>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</si>
  <si>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</si>
  <si>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</si>
  <si>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</si>
  <si>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</si>
  <si>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</si>
  <si>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</si>
  <si>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</si>
  <si>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</si>
  <si>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</si>
  <si>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</si>
  <si>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</si>
  <si>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</si>
  <si>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</si>
  <si>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</si>
  <si>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</si>
  <si>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</si>
  <si>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</si>
  <si>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</si>
  <si>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</si>
  <si>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</si>
  <si>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</si>
  <si>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</si>
  <si>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</si>
  <si>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</si>
  <si>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</si>
  <si>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</si>
  <si>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</si>
  <si>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</si>
  <si>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</si>
  <si>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</si>
  <si>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</si>
  <si>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</si>
  <si>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</si>
  <si>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</si>
  <si>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</si>
  <si>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</si>
  <si>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</si>
  <si>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</si>
  <si>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</si>
  <si>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</si>
  <si>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</si>
  <si>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</si>
  <si>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</si>
  <si>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</si>
  <si>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</si>
  <si>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</si>
  <si>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</si>
  <si>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</si>
  <si>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</si>
  <si>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</si>
  <si>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</si>
  <si>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</si>
  <si>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</si>
  <si>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</si>
  <si>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</si>
  <si>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</si>
  <si>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</si>
  <si>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</si>
  <si>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</si>
  <si>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</si>
  <si>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</si>
  <si>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</si>
  <si>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</si>
  <si>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</si>
  <si>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</si>
  <si>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</si>
  <si>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</si>
  <si>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</si>
  <si>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</si>
  <si>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</si>
  <si>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</si>
  <si>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</si>
  <si>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</si>
  <si>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</si>
  <si>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</si>
  <si>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</si>
  <si>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</si>
  <si>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</si>
  <si>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</si>
  <si>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</si>
  <si>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</si>
  <si>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</si>
  <si>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</si>
  <si>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</si>
  <si>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</si>
  <si>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</si>
  <si>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</si>
  <si>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</si>
  <si>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</si>
  <si>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</si>
  <si>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</si>
  <si>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</si>
  <si>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</si>
  <si>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</si>
  <si>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</si>
  <si>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</si>
  <si>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</si>
  <si>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</si>
  <si>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</si>
  <si>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</si>
  <si>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</si>
  <si>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</si>
  <si>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</si>
  <si>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</si>
  <si>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</si>
  <si>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</si>
  <si>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</si>
  <si>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</si>
  <si>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</si>
  <si>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</si>
  <si>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</si>
  <si>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</si>
  <si>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</si>
  <si>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</si>
  <si>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</si>
  <si>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</si>
  <si>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</si>
  <si>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</si>
  <si>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</si>
  <si>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</si>
  <si>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</si>
  <si>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</si>
  <si>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</si>
  <si>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</si>
  <si>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</si>
  <si>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</si>
  <si>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</si>
  <si>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</si>
  <si>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</si>
  <si>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</si>
  <si>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</si>
  <si>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</si>
  <si>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</si>
  <si>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</si>
  <si>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</si>
  <si>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</si>
  <si>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</si>
  <si>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</si>
  <si>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</si>
  <si>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</si>
  <si>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</si>
  <si>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</si>
  <si>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</si>
  <si>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</si>
  <si>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</si>
  <si>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</si>
  <si>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</si>
  <si>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</si>
  <si>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</si>
  <si>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</si>
  <si>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</si>
  <si>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</si>
  <si>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</si>
  <si>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</si>
  <si>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</si>
  <si>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</si>
  <si>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</si>
  <si>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</si>
  <si>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</si>
  <si>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</si>
  <si>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</si>
  <si>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</si>
  <si>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</si>
  <si>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</si>
  <si>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</si>
  <si>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</si>
  <si>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</si>
  <si>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</si>
  <si>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</si>
  <si>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</si>
  <si>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</si>
  <si>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</si>
  <si>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</si>
  <si>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</si>
  <si>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</si>
  <si>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</si>
  <si>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</si>
  <si>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</si>
  <si>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</si>
  <si>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</si>
  <si>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</si>
  <si>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</si>
  <si>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</si>
  <si>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</si>
  <si>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</si>
  <si>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</si>
  <si>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</si>
  <si>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</si>
  <si>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</si>
  <si>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</si>
  <si>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</si>
  <si>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</si>
  <si>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</si>
  <si>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</si>
  <si>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</si>
  <si>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</si>
  <si>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</si>
  <si>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</si>
  <si>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</si>
  <si>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</si>
  <si>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</si>
  <si>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</si>
  <si>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</si>
  <si>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</si>
  <si>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</si>
  <si>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</si>
  <si>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</si>
  <si>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</si>
  <si>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</si>
  <si>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</si>
  <si>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</si>
  <si>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</si>
  <si>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</si>
  <si>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</si>
  <si>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</si>
  <si>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</si>
  <si>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</si>
  <si>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</si>
  <si>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</si>
  <si>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</si>
  <si>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</si>
  <si>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</si>
  <si>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</si>
  <si>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</si>
  <si>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</si>
  <si>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</si>
  <si>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</si>
  <si>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</si>
  <si>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</si>
  <si>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</si>
  <si>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</si>
  <si>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</si>
  <si>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</si>
  <si>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</si>
  <si>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</si>
  <si>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</si>
  <si>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</si>
  <si>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</si>
  <si>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</si>
  <si>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</si>
  <si>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</si>
  <si>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</si>
  <si>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</si>
  <si>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</si>
  <si>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</si>
  <si>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</si>
  <si>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</si>
  <si>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</si>
  <si>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</si>
  <si>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</si>
  <si>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</si>
  <si>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</si>
  <si>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</si>
  <si>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</si>
  <si>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</si>
  <si>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</si>
  <si>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</si>
  <si>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</si>
  <si>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</si>
  <si>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</si>
  <si>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</si>
  <si>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</si>
  <si>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</si>
  <si>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</si>
  <si>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</si>
  <si>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</si>
  <si>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</si>
  <si>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</si>
  <si>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</si>
  <si>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</si>
  <si>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</si>
  <si>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</si>
  <si>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</si>
  <si>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</si>
  <si>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</si>
  <si>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</si>
  <si>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</si>
  <si>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</si>
  <si>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</si>
  <si>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</si>
  <si>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</si>
  <si>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</si>
  <si>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</si>
  <si>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</si>
  <si>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</si>
  <si>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</si>
  <si>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</si>
  <si>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</si>
  <si>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</si>
  <si>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</si>
  <si>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</si>
  <si>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</si>
  <si>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</si>
  <si>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</si>
  <si>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</si>
  <si>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</si>
  <si>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</si>
  <si>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</si>
  <si>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</si>
  <si>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</si>
  <si>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</si>
  <si>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</si>
  <si>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</si>
  <si>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</si>
  <si>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</si>
  <si>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</si>
  <si>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</si>
  <si>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</si>
  <si>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</si>
  <si>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</si>
  <si>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</si>
  <si>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</si>
  <si>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</si>
  <si>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</si>
  <si>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</si>
  <si>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</si>
  <si>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</si>
  <si>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</si>
  <si>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</si>
  <si>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</si>
  <si>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</si>
  <si>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</si>
  <si>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</si>
  <si>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</si>
  <si>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</si>
  <si>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</si>
  <si>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</si>
  <si>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</si>
  <si>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</si>
  <si>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</si>
  <si>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</si>
  <si>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</si>
  <si>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</si>
  <si>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</si>
  <si>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</si>
  <si>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</si>
  <si>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</si>
  <si>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</si>
  <si>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</si>
  <si>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</si>
  <si>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</si>
  <si>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</si>
  <si>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</si>
  <si>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</si>
  <si>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</si>
  <si>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</si>
  <si>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</si>
  <si>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</si>
  <si>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</si>
  <si>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</si>
  <si>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</si>
  <si>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</si>
  <si>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</si>
  <si>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</si>
  <si>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</si>
  <si>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</si>
  <si>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</si>
  <si>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</si>
  <si>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</si>
  <si>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</si>
  <si>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</si>
  <si>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</si>
  <si>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</si>
  <si>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</si>
  <si>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</si>
  <si>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</si>
  <si>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</si>
  <si>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</si>
  <si>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</si>
  <si>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</si>
  <si>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</si>
  <si>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</si>
  <si>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</si>
  <si>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</si>
  <si>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</si>
  <si>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</si>
  <si>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</si>
  <si>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</si>
  <si>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</si>
  <si>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</si>
  <si>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</si>
  <si>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</si>
  <si>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</si>
  <si>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</si>
  <si>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</si>
  <si>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</si>
  <si>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</si>
  <si>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</si>
  <si>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</si>
  <si>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</si>
  <si>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</si>
  <si>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</si>
  <si>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</si>
  <si>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</si>
  <si>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</si>
  <si>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</si>
  <si>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</si>
  <si>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</si>
  <si>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</si>
  <si>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</si>
  <si>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</si>
  <si>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</si>
  <si>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</si>
  <si>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</si>
  <si>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</si>
  <si>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</si>
  <si>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</si>
  <si>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</si>
  <si>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</si>
  <si>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</si>
  <si>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</si>
  <si>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</si>
  <si>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</si>
  <si>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</si>
  <si>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</si>
  <si>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</si>
  <si>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</si>
  <si>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</si>
  <si>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</si>
  <si>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</si>
  <si>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</si>
  <si>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</si>
  <si>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</si>
  <si>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</si>
  <si>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</si>
  <si>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</si>
  <si>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</si>
  <si>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</si>
  <si>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</si>
  <si>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</si>
  <si>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</si>
  <si>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</si>
  <si>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</si>
  <si>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</si>
  <si>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</si>
  <si>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</si>
  <si>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</si>
  <si>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</si>
  <si>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</si>
  <si>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</si>
  <si>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</si>
  <si>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</si>
  <si>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</si>
  <si>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</si>
  <si>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</si>
  <si>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</si>
  <si>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</si>
  <si>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</si>
  <si>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</si>
  <si>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</si>
  <si>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</si>
  <si>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</si>
  <si>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</si>
  <si>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</si>
  <si>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</si>
  <si>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</si>
  <si>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</si>
  <si>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</si>
  <si>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</si>
  <si>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</si>
  <si>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</si>
  <si>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</si>
  <si>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</si>
  <si>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</si>
  <si>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</si>
  <si>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</si>
  <si>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</si>
  <si>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</si>
  <si>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</si>
  <si>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</si>
  <si>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</si>
  <si>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</si>
  <si>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</si>
  <si>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</si>
  <si>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</si>
  <si>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</si>
  <si>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</si>
  <si>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</si>
  <si>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</si>
  <si>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</si>
  <si>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</si>
  <si>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</si>
  <si>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</si>
  <si>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</si>
  <si>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</si>
  <si>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</si>
  <si>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</si>
  <si>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</si>
  <si>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</si>
  <si>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</si>
  <si>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</si>
  <si>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</si>
  <si>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</si>
  <si>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</si>
  <si>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</si>
  <si>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</si>
  <si>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</si>
  <si>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</si>
  <si>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</si>
  <si>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</si>
  <si>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</si>
  <si>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</si>
  <si>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</si>
  <si>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</si>
  <si>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</si>
  <si>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</si>
  <si>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</si>
  <si>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</si>
  <si>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</si>
  <si>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</si>
  <si>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</si>
  <si>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</si>
  <si>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</si>
  <si>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</si>
  <si>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</si>
  <si>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</si>
  <si>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</si>
  <si>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</si>
  <si>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</si>
  <si>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</si>
  <si>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</si>
  <si>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</si>
  <si>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</si>
  <si>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</si>
  <si>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</si>
  <si>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</si>
  <si>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</si>
  <si>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</si>
  <si>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</si>
  <si>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</si>
  <si>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</si>
  <si>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</si>
  <si>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</si>
  <si>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</si>
  <si>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</si>
  <si>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</si>
  <si>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</si>
  <si>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</si>
  <si>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</si>
  <si>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</si>
  <si>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</si>
  <si>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</si>
  <si>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</si>
  <si>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</si>
  <si>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</si>
  <si>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</si>
  <si>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</si>
  <si>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</si>
  <si>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</si>
  <si>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</si>
  <si>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</si>
  <si>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</si>
  <si>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</si>
  <si>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</si>
  <si>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</si>
  <si>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</si>
  <si>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</si>
  <si>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</si>
  <si>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</si>
  <si>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</si>
  <si>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</si>
  <si>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</si>
  <si>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</si>
  <si>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</si>
  <si>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</si>
  <si>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</si>
  <si>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</si>
  <si>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</si>
  <si>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</si>
  <si>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</si>
  <si>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</si>
  <si>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</si>
  <si>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</si>
  <si>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</si>
  <si>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</si>
  <si>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</si>
  <si>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</si>
  <si>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</si>
  <si>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</si>
  <si>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</si>
  <si>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</si>
  <si>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</si>
  <si>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</si>
  <si>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</si>
  <si>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</si>
  <si>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</si>
  <si>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</si>
  <si>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</si>
  <si>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</si>
  <si>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</si>
  <si>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</si>
  <si>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</si>
  <si>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</si>
  <si>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</si>
  <si>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</si>
  <si>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</si>
  <si>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</si>
  <si>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</si>
  <si>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</si>
  <si>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</si>
  <si>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</si>
  <si>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</si>
  <si>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</si>
  <si>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</si>
  <si>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</si>
  <si>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</si>
  <si>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</si>
  <si>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</si>
  <si>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</si>
  <si>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</si>
  <si>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</si>
  <si>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</si>
  <si>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</si>
  <si>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</si>
  <si>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</si>
  <si>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</si>
  <si>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</si>
  <si>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</si>
  <si>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</si>
  <si>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</si>
  <si>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</si>
  <si>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</si>
  <si>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</si>
  <si>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</si>
  <si>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</si>
  <si>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</si>
  <si>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</si>
  <si>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</si>
  <si>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</si>
  <si>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</si>
  <si>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</si>
  <si>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</si>
  <si>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</si>
  <si>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</si>
  <si>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</si>
  <si>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</si>
  <si>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</si>
  <si>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</si>
  <si>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</si>
  <si>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</si>
  <si>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</si>
  <si>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</si>
  <si>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</si>
  <si>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</si>
  <si>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</si>
  <si>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</si>
  <si>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</si>
  <si>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</si>
  <si>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</si>
  <si>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</si>
  <si>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</si>
  <si>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</si>
  <si>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</si>
  <si>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</si>
  <si>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</si>
  <si>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</si>
  <si>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</si>
  <si>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</si>
  <si>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</si>
  <si>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</si>
  <si>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</si>
  <si>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</si>
  <si>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</si>
  <si>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</si>
  <si>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</si>
  <si>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</si>
  <si>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</si>
  <si>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</si>
  <si>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</si>
  <si>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</si>
  <si>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</si>
  <si>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previsão de faixa as 15h.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</si>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</sst>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O153" sqref="BO1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950</v>
      </c>
      <c r="C1" s="184"/>
      <c r="D1" s="184"/>
      <c r="E1" s="3"/>
      <c r="F1" s="183" t="s">
        <v>951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3" t="s">
        <v>952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953</v>
      </c>
      <c r="BI1" s="199"/>
      <c r="BJ1" s="199"/>
      <c r="BK1" s="200"/>
      <c r="BL1" s="5"/>
      <c r="BM1" s="190" t="s">
        <v>954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3" t="s">
        <v>955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958</v>
      </c>
      <c r="AT2" s="194"/>
      <c r="AU2" s="194"/>
      <c r="AV2" s="194"/>
      <c r="AW2" s="194"/>
      <c r="AX2" s="194"/>
      <c r="AY2" s="197"/>
      <c r="AZ2" s="6"/>
      <c r="BA2" s="187" t="s">
        <v>959</v>
      </c>
      <c r="BB2" s="189"/>
      <c r="BC2" s="193" t="s">
        <v>956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7" t="s">
        <v>960</v>
      </c>
      <c r="AJ3" s="189"/>
      <c r="AK3" s="187" t="s">
        <v>961</v>
      </c>
      <c r="AL3" s="188"/>
      <c r="AM3" s="209"/>
      <c r="AN3" s="210"/>
      <c r="AO3" s="188"/>
      <c r="AP3" s="188"/>
      <c r="AQ3" s="189"/>
      <c r="AR3" s="63"/>
      <c r="AS3" s="181" t="s">
        <v>967</v>
      </c>
      <c r="AT3" s="182"/>
      <c r="AU3" s="181" t="s">
        <v>968</v>
      </c>
      <c r="AV3" s="182"/>
      <c r="AW3" s="181" t="s">
        <v>969</v>
      </c>
      <c r="AX3" s="182"/>
      <c r="AY3" s="63" t="s">
        <v>970</v>
      </c>
      <c r="AZ3" s="63"/>
      <c r="BA3" s="207"/>
      <c r="BB3" s="208"/>
      <c r="BC3" s="187" t="s">
        <v>963</v>
      </c>
      <c r="BD3" s="188"/>
      <c r="BE3" s="188"/>
      <c r="BF3" s="189"/>
      <c r="BG3" s="62"/>
      <c r="BH3" s="201"/>
      <c r="BI3" s="202"/>
      <c r="BJ3" s="202"/>
      <c r="BK3" s="203"/>
      <c r="BL3" s="62"/>
      <c r="BM3" s="190" t="s">
        <v>971</v>
      </c>
      <c r="BN3" s="191"/>
      <c r="BO3" s="191"/>
      <c r="BP3" s="192"/>
      <c r="BQ3" s="190" t="s">
        <v>742</v>
      </c>
      <c r="BR3" s="191"/>
      <c r="BS3" s="192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6.41025641025641E-3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1238</v>
      </c>
      <c r="BK138" s="18" t="s">
        <v>1239</v>
      </c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1247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1249</v>
      </c>
      <c r="BK146" s="18" t="s">
        <v>1249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1251</v>
      </c>
      <c r="BK147" s="18" t="s">
        <v>1251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1251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1252</v>
      </c>
      <c r="BK149" s="18" t="s">
        <v>1252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1253</v>
      </c>
      <c r="BK150" s="18" t="s">
        <v>1253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1252</v>
      </c>
      <c r="BK151" s="18" t="s">
        <v>1252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1254</v>
      </c>
      <c r="BK152" s="18" t="s">
        <v>1254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1254</v>
      </c>
      <c r="BK153" s="18" t="s">
        <v>1254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1254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1255</v>
      </c>
      <c r="BK154" s="18" t="s">
        <v>1255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1256</v>
      </c>
      <c r="BK155" s="18" t="s">
        <v>1256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1257</v>
      </c>
      <c r="BK156" s="18" t="s">
        <v>1257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1258</v>
      </c>
      <c r="BK157" s="18" t="s">
        <v>1259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1258</v>
      </c>
      <c r="BK158" s="18" t="s">
        <v>1259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1261</v>
      </c>
      <c r="BK159" s="18" t="s">
        <v>1261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1262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 t="s">
        <v>421</v>
      </c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698</v>
      </c>
      <c r="G164" s="142" t="str">
        <f>IF(D164="","*",VLOOKUP(F164,BS_ATIVIDADE[],3,FALSE))</f>
        <v>MECANIZAÇÃO - SOCADORA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M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MECANIZAÇÃO - SOCADORA</v>
      </c>
      <c r="AJ164" s="9" t="str">
        <f>IF(BS_CONTROLE[[#This Row],[Atividade]]=0, "-", BS_CONTROLE[[#This Row],[Atividade]])</f>
        <v>MECANIZAÇÃO - SOCADORA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M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698</v>
      </c>
      <c r="G167" s="142" t="str">
        <f>IF(D167="","*",VLOOKUP(F167,BS_ATIVIDADE[],3,FALSE))</f>
        <v>MECANIZAÇÃO - SOCADORA</v>
      </c>
      <c r="H167" s="105" t="s">
        <v>104</v>
      </c>
      <c r="I167" s="105" t="s">
        <v>104</v>
      </c>
      <c r="J167" s="105">
        <v>56</v>
      </c>
      <c r="K167" s="105">
        <v>208</v>
      </c>
      <c r="L167" s="105">
        <v>206</v>
      </c>
      <c r="M167" s="1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7" s="15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7" s="106">
        <v>0.35416666666666669</v>
      </c>
      <c r="P167" s="106">
        <v>8.3333333333333329E-2</v>
      </c>
      <c r="Q167" s="172">
        <v>400</v>
      </c>
      <c r="R167" s="10" t="str">
        <f>IFERROR(_xlfn.XLOOKUP(F167, BS_ATIVIDADE[ATIVIDADE],BS_ATIVIDADE[UNIDADE] ), "*")</f>
        <v>M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1050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MECANIZAÇÃO - SOCADORA</v>
      </c>
      <c r="AJ167" s="9" t="str">
        <f>IF(BS_CONTROLE[[#This Row],[Atividade]]=0, "-", BS_CONTROLE[[#This Row],[Atividade]])</f>
        <v>MECANIZAÇÃO - SOCADORA</v>
      </c>
      <c r="AK167" s="31" t="str">
        <f>BS_CONTROLE[[#This Row],[Local - Partida]]</f>
        <v>ZYU1</v>
      </c>
      <c r="AL167" s="31" t="str">
        <f>BS_CONTROLE[[#This Row],[Local - Encerramento]]</f>
        <v>ZYU1</v>
      </c>
      <c r="AM167" s="105" t="str">
        <f>IF(BS_CONTROLE[[#This Row],[Entre - Estações]]=0, "-", BS_CONTROLE[[#This Row],[Entre - Estações]])</f>
        <v>ZYU-ZST</v>
      </c>
      <c r="AN167" s="105" t="str">
        <f>IF(BS_CONTROLE[[#This Row],[SB]]=0, "-", BS_CONTROLE[[#This Row],[SB]])</f>
        <v>206ZST</v>
      </c>
      <c r="AO167" s="105">
        <f>IF(BS_CONTROLE[[#This Row],[SUB]]=0, "-", BS_CONTROLE[[#This Row],[SUB]])</f>
        <v>56</v>
      </c>
      <c r="AP167" s="105">
        <f>BS_CONTROLE[[#This Row],[KM - Inicio]]</f>
        <v>208</v>
      </c>
      <c r="AQ167" s="105">
        <f>BS_CONTROLE[[#This Row],[KM - Inicio]]</f>
        <v>208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1263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824</v>
      </c>
      <c r="F6" s="161" t="s">
        <v>1271</v>
      </c>
      <c r="G6" s="162"/>
    </row>
    <row r="7" spans="2:7">
      <c r="B7" s="161" t="s">
        <v>1272</v>
      </c>
      <c r="C7" s="161">
        <v>293644</v>
      </c>
      <c r="D7" s="161" t="s">
        <v>1273</v>
      </c>
      <c r="E7" s="161" t="s">
        <v>824</v>
      </c>
      <c r="F7" s="161" t="s">
        <v>1271</v>
      </c>
      <c r="G7" s="162"/>
    </row>
    <row r="8" spans="2:7">
      <c r="B8" s="161" t="s">
        <v>1274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1275</v>
      </c>
      <c r="C9" s="161">
        <v>256790</v>
      </c>
      <c r="D9" s="161" t="s">
        <v>1276</v>
      </c>
      <c r="E9" s="161" t="s">
        <v>825</v>
      </c>
      <c r="F9" s="161" t="s">
        <v>1277</v>
      </c>
      <c r="G9" s="162">
        <v>46357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826</v>
      </c>
      <c r="F10" s="161" t="s">
        <v>54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827</v>
      </c>
      <c r="F13" s="161" t="s">
        <v>71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827</v>
      </c>
      <c r="F15" s="161" t="s">
        <v>71</v>
      </c>
      <c r="G15" s="161" t="s">
        <v>1280</v>
      </c>
    </row>
    <row r="16" spans="2:7">
      <c r="B16" s="161" t="s">
        <v>1290</v>
      </c>
      <c r="C16" s="161">
        <v>258542</v>
      </c>
      <c r="D16" s="161" t="s">
        <v>1291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1292</v>
      </c>
      <c r="C17" s="161">
        <v>257050</v>
      </c>
      <c r="D17" s="161" t="s">
        <v>1293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1294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1295</v>
      </c>
      <c r="D4" s="163" t="s">
        <v>1296</v>
      </c>
      <c r="E4" s="163" t="s">
        <v>1297</v>
      </c>
      <c r="F4" s="160" t="s">
        <v>1298</v>
      </c>
      <c r="G4" s="163" t="s">
        <v>1299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1300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1301</v>
      </c>
      <c r="G7" s="167" t="s">
        <v>1302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1300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1300</v>
      </c>
      <c r="G9" s="167"/>
    </row>
    <row r="10" spans="2:7" ht="19.5" customHeight="1">
      <c r="B10" s="167" t="s">
        <v>1303</v>
      </c>
      <c r="C10" s="167">
        <v>9038</v>
      </c>
      <c r="D10" s="168">
        <v>46049</v>
      </c>
      <c r="E10" s="167">
        <v>15098</v>
      </c>
      <c r="F10" s="169" t="s">
        <v>1304</v>
      </c>
      <c r="G10" s="167" t="s">
        <v>1305</v>
      </c>
    </row>
    <row r="11" spans="2:7" ht="19.5" customHeight="1">
      <c r="B11" s="167" t="s">
        <v>744</v>
      </c>
      <c r="C11" s="167" t="s">
        <v>1306</v>
      </c>
      <c r="D11" s="168">
        <v>46056</v>
      </c>
      <c r="E11" s="167">
        <v>9100</v>
      </c>
      <c r="F11" s="169" t="s">
        <v>1307</v>
      </c>
      <c r="G11" s="167" t="s">
        <v>1308</v>
      </c>
    </row>
    <row r="12" spans="2:7" ht="19.5" customHeight="1">
      <c r="B12" s="167" t="s">
        <v>744</v>
      </c>
      <c r="C12" s="167" t="s">
        <v>1309</v>
      </c>
      <c r="D12" s="168">
        <v>46056</v>
      </c>
      <c r="E12" s="167">
        <v>11000</v>
      </c>
      <c r="F12" s="169" t="s">
        <v>1307</v>
      </c>
      <c r="G12" s="167" t="s">
        <v>1310</v>
      </c>
    </row>
    <row r="13" spans="2:7" ht="19.5" customHeight="1">
      <c r="B13" s="167" t="s">
        <v>744</v>
      </c>
      <c r="C13" s="167" t="s">
        <v>1311</v>
      </c>
      <c r="D13" s="168">
        <v>46056</v>
      </c>
      <c r="E13" s="167">
        <v>11000</v>
      </c>
      <c r="F13" s="169" t="s">
        <v>1307</v>
      </c>
      <c r="G13" s="167"/>
    </row>
    <row r="14" spans="2:7" ht="19.5" customHeight="1">
      <c r="B14" s="167" t="s">
        <v>744</v>
      </c>
      <c r="C14" s="167" t="s">
        <v>1312</v>
      </c>
      <c r="D14" s="168">
        <v>46056</v>
      </c>
      <c r="E14" s="167">
        <v>4000</v>
      </c>
      <c r="F14" s="169" t="s">
        <v>1300</v>
      </c>
      <c r="G14" s="167" t="s">
        <v>1313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1314</v>
      </c>
      <c r="D5" s="215"/>
      <c r="E5" s="215"/>
      <c r="F5" s="215"/>
      <c r="G5" s="215"/>
      <c r="H5" s="215"/>
      <c r="I5" s="215"/>
      <c r="J5" s="216"/>
      <c r="K5" s="217" t="s">
        <v>1315</v>
      </c>
      <c r="L5" s="218"/>
      <c r="M5" s="218"/>
      <c r="N5" s="218"/>
      <c r="O5" s="219" t="s">
        <v>1316</v>
      </c>
      <c r="P5" s="220"/>
    </row>
    <row r="6" spans="1:16" s="74" customFormat="1" ht="15" customHeight="1">
      <c r="A6" s="66" t="s">
        <v>1317</v>
      </c>
      <c r="B6" s="75" t="s">
        <v>1318</v>
      </c>
      <c r="C6" s="76" t="s">
        <v>992</v>
      </c>
      <c r="D6" s="77" t="s">
        <v>993</v>
      </c>
      <c r="E6" s="76" t="s">
        <v>1319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1320</v>
      </c>
      <c r="M6" s="80" t="s">
        <v>611</v>
      </c>
      <c r="N6" s="81" t="s">
        <v>987</v>
      </c>
      <c r="O6" s="158" t="s">
        <v>1030</v>
      </c>
      <c r="P6" s="133" t="s">
        <v>1321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MC1 11h38, previsão de faixa as 15h.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KLECIO (TP-699)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ZYU-ZST</v>
      </c>
      <c r="H167" s="116">
        <f>IF(SP_SUL!K167="","*",SP_SUL!K167)</f>
        <v>208</v>
      </c>
      <c r="I167" s="113">
        <f>IF(SP_SUL!O167="","*",SP_SUL!O167)</f>
        <v>0.35416666666666669</v>
      </c>
      <c r="J167" s="113">
        <f>IF(SP_SUL!P167="","*",SP_SUL!P167)</f>
        <v>8.3333333333333329E-2</v>
      </c>
      <c r="K167" s="83" t="str">
        <f>IF(SP_SUL!AK167="","*",SP_SUL!AK167)</f>
        <v>ZYU1</v>
      </c>
      <c r="L167" s="83" t="str">
        <f>IF(SP_SUL!AM167="","*",SP_SUL!AM167)</f>
        <v>ZYU-ZST</v>
      </c>
      <c r="M167" s="83">
        <f>IF(SP_SUL!AP167="","*",SP_SUL!AP167)</f>
        <v>208</v>
      </c>
      <c r="N167" s="83" t="str">
        <f>IF(SP_SUL!AM167="","*",SP_SUL!AM167)</f>
        <v>ZYU-ZST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1322</v>
      </c>
      <c r="V1" s="226"/>
      <c r="W1" s="226"/>
    </row>
    <row r="2" spans="1:23" ht="15" customHeight="1">
      <c r="A2" s="87" t="s">
        <v>1323</v>
      </c>
      <c r="B2" s="87" t="s">
        <v>1318</v>
      </c>
      <c r="C2" s="87" t="s">
        <v>411</v>
      </c>
      <c r="D2" s="88" t="s">
        <v>992</v>
      </c>
      <c r="E2" s="88" t="s">
        <v>4</v>
      </c>
      <c r="F2" s="88" t="s">
        <v>1317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1324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MECANIZAÇÃO - SOCADORA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M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MECANIZAÇÃO - SOCADORA</v>
      </c>
      <c r="I164" s="145" t="str">
        <f>IF(SP_SUL!H167="","*",SP_SUL!H167)</f>
        <v>ZYU1</v>
      </c>
      <c r="J164" s="145" t="str">
        <f>IF(SP_SUL!I167="","*",SP_SUL!I167)</f>
        <v>ZYU1</v>
      </c>
      <c r="K164" s="139" t="str">
        <f>IF(SP_SUL!M167="","*",SP_SUL!M167)</f>
        <v>ZYU-ZST</v>
      </c>
      <c r="L164" s="139" t="str">
        <f>IF(SP_SUL!N167="","*",SP_SUL!N167)</f>
        <v>206ZST</v>
      </c>
      <c r="M164" s="140">
        <f>IF(SP_SUL!J167="","*",SP_SUL!J167)</f>
        <v>56</v>
      </c>
      <c r="N164" s="144">
        <f>IF(SP_SUL!K167="","*",SP_SUL!K167)</f>
        <v>208</v>
      </c>
      <c r="O164" s="144">
        <f>IF(SP_SUL!L167="","*",SP_SUL!L167)</f>
        <v>206</v>
      </c>
      <c r="P164" s="143">
        <f>IF(SP_SUL!O167="","*",SP_SUL!O167)</f>
        <v>0.35416666666666669</v>
      </c>
      <c r="Q164" s="143">
        <f>IF(SP_SUL!P167="","*",SP_SUL!P167)</f>
        <v>8.3333333333333329E-2</v>
      </c>
      <c r="R164" s="145" t="str">
        <f>IF(SP_SUL!Q167="","*",CONCATENATE(SP_SUL!Q167," ",SP_SUL!R167))</f>
        <v>400 M</v>
      </c>
      <c r="S164" s="145" t="str">
        <f>IF(SP_SUL!V167="","*",SP_SUL!V167)</f>
        <v>Ezequiel</v>
      </c>
      <c r="T164" s="145" t="str">
        <f>IF(SP_SUL!W167="","*",SP_SUL!W167)</f>
        <v xml:space="preserve">Socaria mecanizada 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1325</v>
      </c>
      <c r="C2" s="121" t="s">
        <v>977</v>
      </c>
      <c r="D2" s="76" t="s">
        <v>979</v>
      </c>
      <c r="E2" s="76" t="s">
        <v>1326</v>
      </c>
      <c r="F2" s="99" t="s">
        <v>1327</v>
      </c>
      <c r="G2" s="76" t="s">
        <v>1328</v>
      </c>
      <c r="H2" s="76" t="s">
        <v>1329</v>
      </c>
      <c r="I2" s="76" t="s">
        <v>1330</v>
      </c>
      <c r="J2" s="76" t="s">
        <v>1331</v>
      </c>
      <c r="K2" s="78" t="s">
        <v>1332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ZYU-ZST</v>
      </c>
      <c r="G163" s="95" t="str">
        <f>IF(SP_SUL!I167="","*",SP_SUL!I167)</f>
        <v>ZYU1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2026-02-06T15:44:33Z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