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32" documentId="120_S{118792C3-22EF-5104-A093-F22BFE3913F3}" xr6:coauthVersionLast="47" xr6:coauthVersionMax="47" xr10:uidLastSave="{D83493D8-A0A6-4FFD-887B-AA12F5AD0851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23" i="1" l="1" a="1"/>
  <c r="U423" i="1" s="1"/>
  <c r="T423" i="1" a="1"/>
  <c r="T423" i="1" s="1"/>
  <c r="S423" i="1" a="1"/>
  <c r="S423" i="1" s="1"/>
  <c r="R423" i="1"/>
  <c r="N423" i="1" a="1"/>
  <c r="N423" i="1" s="1"/>
  <c r="M423" i="1" a="1"/>
  <c r="M423" i="1" s="1"/>
  <c r="G423" i="1"/>
  <c r="U422" i="1" a="1"/>
  <c r="U422" i="1" s="1"/>
  <c r="T422" i="1" a="1"/>
  <c r="T422" i="1" s="1"/>
  <c r="S422" i="1" a="1"/>
  <c r="S422" i="1" s="1"/>
  <c r="R422" i="1"/>
  <c r="M422" i="1" a="1"/>
  <c r="M422" i="1" s="1"/>
  <c r="G422" i="1"/>
  <c r="U401" i="1" a="1"/>
  <c r="U401" i="1" s="1"/>
  <c r="T401" i="1" a="1"/>
  <c r="T401" i="1" s="1"/>
  <c r="S401" i="1" a="1"/>
  <c r="S401" i="1" s="1"/>
  <c r="R401" i="1"/>
  <c r="M401" i="1" a="1"/>
  <c r="M401" i="1" s="1"/>
  <c r="G401" i="1"/>
  <c r="N416" i="1" a="1"/>
  <c r="N416" i="1" s="1"/>
  <c r="M416" i="1" a="1"/>
  <c r="M416" i="1" s="1"/>
  <c r="U414" i="1" a="1"/>
  <c r="U414" i="1" s="1"/>
  <c r="T414" i="1" a="1"/>
  <c r="T414" i="1" s="1"/>
  <c r="S414" i="1" a="1"/>
  <c r="S414" i="1" s="1"/>
  <c r="R414" i="1"/>
  <c r="N414" i="1" a="1"/>
  <c r="N414" i="1" s="1"/>
  <c r="M414" i="1" a="1"/>
  <c r="M414" i="1" s="1"/>
  <c r="G414" i="1"/>
  <c r="U413" i="1" a="1"/>
  <c r="U413" i="1" s="1"/>
  <c r="T413" i="1" a="1"/>
  <c r="T413" i="1" s="1"/>
  <c r="S413" i="1" a="1"/>
  <c r="S413" i="1" s="1"/>
  <c r="R413" i="1"/>
  <c r="N413" i="1" a="1"/>
  <c r="N413" i="1" s="1"/>
  <c r="M413" i="1" a="1"/>
  <c r="M413" i="1" s="1"/>
  <c r="G413" i="1"/>
  <c r="U412" i="1" a="1"/>
  <c r="U412" i="1" s="1"/>
  <c r="T412" i="1" a="1"/>
  <c r="T412" i="1" s="1"/>
  <c r="S412" i="1" a="1"/>
  <c r="S412" i="1" s="1"/>
  <c r="R412" i="1"/>
  <c r="N412" i="1" a="1"/>
  <c r="N412" i="1" s="1"/>
  <c r="M412" i="1" a="1"/>
  <c r="M412" i="1" s="1"/>
  <c r="G412" i="1"/>
  <c r="N411" i="1" a="1"/>
  <c r="N411" i="1" s="1"/>
  <c r="M411" i="1" a="1"/>
  <c r="M411" i="1" s="1"/>
  <c r="G411" i="1"/>
  <c r="U409" i="1" a="1"/>
  <c r="U409" i="1" s="1"/>
  <c r="T409" i="1" a="1"/>
  <c r="T409" i="1" s="1"/>
  <c r="S409" i="1" a="1"/>
  <c r="S409" i="1" s="1"/>
  <c r="R409" i="1"/>
  <c r="N409" i="1" a="1"/>
  <c r="N409" i="1" s="1"/>
  <c r="M409" i="1" a="1"/>
  <c r="M409" i="1" s="1"/>
  <c r="G409" i="1"/>
  <c r="U408" i="1" a="1"/>
  <c r="U408" i="1" s="1"/>
  <c r="T408" i="1" a="1"/>
  <c r="T408" i="1" s="1"/>
  <c r="S408" i="1" a="1"/>
  <c r="S408" i="1" s="1"/>
  <c r="R408" i="1"/>
  <c r="N408" i="1" a="1"/>
  <c r="N408" i="1" s="1"/>
  <c r="M408" i="1" a="1"/>
  <c r="M408" i="1" s="1"/>
  <c r="H408" i="1" a="1"/>
  <c r="H408" i="1" s="1"/>
  <c r="G408" i="1"/>
  <c r="U407" i="1" a="1"/>
  <c r="U407" i="1" s="1"/>
  <c r="T407" i="1" a="1"/>
  <c r="T407" i="1" s="1"/>
  <c r="S407" i="1" a="1"/>
  <c r="S407" i="1" s="1"/>
  <c r="R407" i="1"/>
  <c r="M407" i="1" a="1"/>
  <c r="M407" i="1" s="1"/>
  <c r="G407" i="1"/>
  <c r="U406" i="1" a="1"/>
  <c r="U406" i="1" s="1"/>
  <c r="T406" i="1" a="1"/>
  <c r="T406" i="1" s="1"/>
  <c r="S406" i="1" a="1"/>
  <c r="S406" i="1" s="1"/>
  <c r="R406" i="1"/>
  <c r="N406" i="1" a="1"/>
  <c r="N406" i="1" s="1"/>
  <c r="M406" i="1" a="1"/>
  <c r="M406" i="1" s="1"/>
  <c r="H406" i="1" a="1"/>
  <c r="H406" i="1" s="1"/>
  <c r="G406" i="1"/>
  <c r="U405" i="1" a="1"/>
  <c r="U405" i="1" s="1"/>
  <c r="T405" i="1" a="1"/>
  <c r="T405" i="1" s="1"/>
  <c r="S405" i="1" a="1"/>
  <c r="S405" i="1" s="1"/>
  <c r="R405" i="1"/>
  <c r="N405" i="1" a="1"/>
  <c r="N405" i="1" s="1"/>
  <c r="M405" i="1" a="1"/>
  <c r="M405" i="1" s="1"/>
  <c r="G405" i="1"/>
  <c r="U404" i="1" a="1"/>
  <c r="U404" i="1" s="1"/>
  <c r="T404" i="1" a="1"/>
  <c r="T404" i="1" s="1"/>
  <c r="S404" i="1" a="1"/>
  <c r="S404" i="1" s="1"/>
  <c r="R404" i="1"/>
  <c r="N404" i="1" a="1"/>
  <c r="N404" i="1" s="1"/>
  <c r="M404" i="1" a="1"/>
  <c r="M404" i="1" s="1"/>
  <c r="G404" i="1"/>
  <c r="U403" i="1" a="1"/>
  <c r="U403" i="1" s="1"/>
  <c r="T403" i="1" a="1"/>
  <c r="T403" i="1" s="1"/>
  <c r="S403" i="1" a="1"/>
  <c r="S403" i="1" s="1"/>
  <c r="R403" i="1"/>
  <c r="N403" i="1" a="1"/>
  <c r="N403" i="1" s="1"/>
  <c r="M403" i="1" a="1"/>
  <c r="M403" i="1" s="1"/>
  <c r="G403" i="1"/>
  <c r="N400" i="1" a="1"/>
  <c r="N400" i="1" s="1"/>
  <c r="M400" i="1" a="1"/>
  <c r="M400" i="1" s="1"/>
  <c r="N399" i="1" a="1"/>
  <c r="N399" i="1" s="1"/>
  <c r="M399" i="1" a="1"/>
  <c r="M399" i="1" s="1"/>
  <c r="C347" i="1"/>
  <c r="C348" i="1"/>
  <c r="A11" i="1"/>
  <c r="N390" i="1" a="1"/>
  <c r="N390" i="1" s="1"/>
  <c r="M390" i="1" a="1"/>
  <c r="M390" i="1" s="1"/>
  <c r="U395" i="1" a="1"/>
  <c r="U395" i="1" s="1"/>
  <c r="T395" i="1" a="1"/>
  <c r="T395" i="1" s="1"/>
  <c r="S395" i="1" a="1"/>
  <c r="S395" i="1" s="1"/>
  <c r="R395" i="1"/>
  <c r="N395" i="1" a="1"/>
  <c r="N395" i="1" s="1"/>
  <c r="M395" i="1" a="1"/>
  <c r="M395" i="1" s="1"/>
  <c r="G395" i="1"/>
  <c r="U394" i="1" a="1"/>
  <c r="U394" i="1" s="1"/>
  <c r="T394" i="1" a="1"/>
  <c r="T394" i="1" s="1"/>
  <c r="S394" i="1" a="1"/>
  <c r="S394" i="1" s="1"/>
  <c r="R394" i="1"/>
  <c r="N394" i="1" a="1"/>
  <c r="N394" i="1" s="1"/>
  <c r="M394" i="1" a="1"/>
  <c r="M394" i="1" s="1"/>
  <c r="G394" i="1"/>
  <c r="N383" i="1" a="1"/>
  <c r="N383" i="1" s="1"/>
  <c r="M383" i="1" a="1"/>
  <c r="M383" i="1" s="1"/>
  <c r="G383" i="1"/>
  <c r="N382" i="1" a="1"/>
  <c r="N382" i="1" s="1"/>
  <c r="M382" i="1" a="1"/>
  <c r="M382" i="1" s="1"/>
  <c r="G382" i="1"/>
  <c r="N381" i="1" a="1"/>
  <c r="N381" i="1" s="1"/>
  <c r="M381" i="1" a="1"/>
  <c r="M381" i="1" s="1"/>
  <c r="G381" i="1"/>
  <c r="N380" i="1" a="1"/>
  <c r="N380" i="1" s="1"/>
  <c r="M380" i="1" a="1"/>
  <c r="M380" i="1" s="1"/>
  <c r="G380" i="1"/>
  <c r="N379" i="1" a="1"/>
  <c r="N379" i="1" s="1"/>
  <c r="M379" i="1" a="1"/>
  <c r="M379" i="1" s="1"/>
  <c r="G379" i="1"/>
  <c r="G378" i="1"/>
  <c r="N372" i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 s="1"/>
  <c r="N93" i="1" a="1"/>
  <c r="N93" i="1"/>
  <c r="M93" i="1" a="1"/>
  <c r="M93" i="1"/>
  <c r="F90" i="12" s="1"/>
  <c r="N92" i="1" a="1"/>
  <c r="N92" i="1" s="1"/>
  <c r="M92" i="1" a="1"/>
  <c r="M92" i="1" s="1"/>
  <c r="N91" i="1" a="1"/>
  <c r="N91" i="1"/>
  <c r="M91" i="1" a="1"/>
  <c r="M91" i="1" s="1"/>
  <c r="F88" i="12" s="1"/>
  <c r="N88" i="1" a="1"/>
  <c r="N88" i="1" s="1"/>
  <c r="M88" i="1" a="1"/>
  <c r="M88" i="1"/>
  <c r="F85" i="12" s="1"/>
  <c r="N86" i="1" a="1"/>
  <c r="N86" i="1" s="1"/>
  <c r="M86" i="1" a="1"/>
  <c r="M86" i="1" s="1"/>
  <c r="F83" i="12" s="1"/>
  <c r="N85" i="1" a="1"/>
  <c r="N85" i="1"/>
  <c r="M85" i="1" a="1"/>
  <c r="M85" i="1" s="1"/>
  <c r="F82" i="12" s="1"/>
  <c r="N84" i="1" a="1"/>
  <c r="N84" i="1" s="1"/>
  <c r="M84" i="1" a="1"/>
  <c r="M84" i="1"/>
  <c r="F81" i="12" s="1"/>
  <c r="N83" i="1" a="1"/>
  <c r="N83" i="1" s="1"/>
  <c r="M83" i="1" a="1"/>
  <c r="M83" i="1" s="1"/>
  <c r="F80" i="12" s="1"/>
  <c r="N82" i="1" a="1"/>
  <c r="N82" i="1"/>
  <c r="M82" i="1" a="1"/>
  <c r="M82" i="1" s="1"/>
  <c r="F79" i="12" s="1"/>
  <c r="N79" i="1" a="1"/>
  <c r="N79" i="1" s="1"/>
  <c r="M79" i="1" a="1"/>
  <c r="M79" i="1"/>
  <c r="F76" i="12" s="1"/>
  <c r="N78" i="1" a="1"/>
  <c r="N78" i="1" s="1"/>
  <c r="M78" i="1" a="1"/>
  <c r="M78" i="1" s="1"/>
  <c r="F75" i="12" s="1"/>
  <c r="N77" i="1" a="1"/>
  <c r="N77" i="1"/>
  <c r="M77" i="1" a="1"/>
  <c r="M77" i="1" s="1"/>
  <c r="F74" i="12" s="1"/>
  <c r="N76" i="1" a="1"/>
  <c r="N76" i="1" s="1"/>
  <c r="M76" i="1" a="1"/>
  <c r="M76" i="1"/>
  <c r="F73" i="12" s="1"/>
  <c r="N75" i="1" a="1"/>
  <c r="N75" i="1" s="1"/>
  <c r="M75" i="1" a="1"/>
  <c r="M75" i="1" s="1"/>
  <c r="F72" i="12" s="1"/>
  <c r="N72" i="1" a="1"/>
  <c r="N72" i="1"/>
  <c r="M72" i="1" a="1"/>
  <c r="M72" i="1" s="1"/>
  <c r="F69" i="12" s="1"/>
  <c r="N71" i="1" a="1"/>
  <c r="N71" i="1" s="1"/>
  <c r="AN71" i="1" s="1"/>
  <c r="M71" i="1" a="1"/>
  <c r="M71" i="1"/>
  <c r="F68" i="12" s="1"/>
  <c r="N68" i="1" a="1"/>
  <c r="N68" i="1" s="1"/>
  <c r="M68" i="1" a="1"/>
  <c r="M68" i="1" s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D7" i="1" a="1"/>
  <c r="BD7" i="1" s="1"/>
  <c r="BR7" i="1"/>
  <c r="BS7" i="1"/>
  <c r="BT7" i="1"/>
  <c r="A6" i="1"/>
  <c r="C6" i="1"/>
  <c r="G6" i="1"/>
  <c r="R6" i="1"/>
  <c r="S6" i="1" a="1"/>
  <c r="S6" i="1" s="1"/>
  <c r="T6" i="1" a="1"/>
  <c r="T6" i="1" s="1"/>
  <c r="U6" i="1" a="1"/>
  <c r="U6" i="1" s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R6" i="1"/>
  <c r="BS6" i="1"/>
  <c r="BT8" i="1"/>
  <c r="A769" i="1"/>
  <c r="C769" i="1"/>
  <c r="G769" i="1"/>
  <c r="R769" i="1"/>
  <c r="S769" i="1" a="1"/>
  <c r="S769" i="1" s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 s="1"/>
  <c r="AI19" i="1"/>
  <c r="AJ19" i="1"/>
  <c r="AK19" i="1"/>
  <c r="AL19" i="1"/>
  <c r="AM19" i="1"/>
  <c r="AN19" i="1"/>
  <c r="AO19" i="1"/>
  <c r="BE19" i="1" s="1" a="1"/>
  <c r="BE19" i="1" s="1"/>
  <c r="AP19" i="1"/>
  <c r="BD19" i="1" s="1" a="1"/>
  <c r="BD19" i="1" s="1"/>
  <c r="AQ19" i="1"/>
  <c r="BB19" i="1"/>
  <c r="BC19" i="1" a="1"/>
  <c r="BC19" i="1" s="1"/>
  <c r="BR19" i="1"/>
  <c r="BS19" i="1"/>
  <c r="BT10" i="1"/>
  <c r="C11" i="1"/>
  <c r="G11" i="1"/>
  <c r="R11" i="1"/>
  <c r="S11" i="1" a="1"/>
  <c r="S11" i="1" s="1"/>
  <c r="T11" i="1" a="1"/>
  <c r="T11" i="1" s="1"/>
  <c r="U11" i="1" a="1"/>
  <c r="U11" i="1" s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R11" i="1"/>
  <c r="BS11" i="1"/>
  <c r="BT11" i="1"/>
  <c r="A774" i="1"/>
  <c r="C774" i="1"/>
  <c r="G774" i="1"/>
  <c r="R774" i="1"/>
  <c r="S774" i="1" a="1"/>
  <c r="S774" i="1" s="1"/>
  <c r="T774" i="1" a="1"/>
  <c r="T774" i="1" s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AQ774" i="1"/>
  <c r="BB774" i="1"/>
  <c r="BR774" i="1"/>
  <c r="BS774" i="1"/>
  <c r="BT12" i="1"/>
  <c r="A9" i="1"/>
  <c r="C9" i="1"/>
  <c r="G9" i="1"/>
  <c r="R9" i="1"/>
  <c r="S9" i="1" a="1"/>
  <c r="S9" i="1" s="1"/>
  <c r="T9" i="1" a="1"/>
  <c r="T9" i="1" s="1"/>
  <c r="U9" i="1" a="1"/>
  <c r="U9" i="1" s="1"/>
  <c r="AI9" i="1"/>
  <c r="BB9" i="1" s="1"/>
  <c r="AJ9" i="1"/>
  <c r="AK9" i="1"/>
  <c r="AL9" i="1"/>
  <c r="AM9" i="1"/>
  <c r="AN9" i="1"/>
  <c r="AO9" i="1"/>
  <c r="BD9" i="1" s="1" a="1"/>
  <c r="BD9" i="1" s="1"/>
  <c r="AQ9" i="1"/>
  <c r="BC9" i="1" a="1"/>
  <c r="BC9" i="1" s="1"/>
  <c r="BE9" i="1" a="1"/>
  <c r="BE9" i="1" s="1"/>
  <c r="BR9" i="1"/>
  <c r="BS9" i="1"/>
  <c r="BT13" i="1"/>
  <c r="A10" i="1"/>
  <c r="C10" i="1"/>
  <c r="G10" i="1"/>
  <c r="R10" i="1"/>
  <c r="S10" i="1" a="1"/>
  <c r="S10" i="1" s="1"/>
  <c r="T10" i="1" a="1"/>
  <c r="T10" i="1" s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AQ10" i="1"/>
  <c r="BB10" i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AQ20" i="1"/>
  <c r="BB20" i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AQ28" i="1"/>
  <c r="BB28" i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BB345" i="1"/>
  <c r="AJ345" i="1"/>
  <c r="AK345" i="1"/>
  <c r="AL345" i="1"/>
  <c r="AO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R359" i="15" s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AL373" i="1"/>
  <c r="AO373" i="1"/>
  <c r="BE373" i="1" s="1" a="1"/>
  <c r="BE373" i="1" s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R373" i="15" s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K375" i="15"/>
  <c r="L375" i="15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K376" i="15"/>
  <c r="L376" i="15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K377" i="15"/>
  <c r="L377" i="15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K378" i="15"/>
  <c r="L378" i="15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K379" i="15"/>
  <c r="L379" i="15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K380" i="15"/>
  <c r="L380" i="15"/>
  <c r="R383" i="1"/>
  <c r="R380" i="15" s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K387" i="15"/>
  <c r="L387" i="15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L390" i="15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K391" i="15"/>
  <c r="L391" i="15"/>
  <c r="D391" i="15"/>
  <c r="E391" i="15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K392" i="15"/>
  <c r="L392" i="15"/>
  <c r="D392" i="15"/>
  <c r="E392" i="15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K393" i="15"/>
  <c r="L393" i="15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K396" i="15"/>
  <c r="L396" i="15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K398" i="15"/>
  <c r="L398" i="15"/>
  <c r="D398" i="15"/>
  <c r="E398" i="15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K400" i="15"/>
  <c r="L400" i="15"/>
  <c r="D400" i="15"/>
  <c r="E400" i="15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K401" i="15"/>
  <c r="L401" i="15"/>
  <c r="D401" i="15"/>
  <c r="E401" i="15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K402" i="15"/>
  <c r="L402" i="15"/>
  <c r="D402" i="15"/>
  <c r="E402" i="15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K403" i="15"/>
  <c r="L403" i="15"/>
  <c r="D403" i="15"/>
  <c r="E403" i="15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K404" i="15"/>
  <c r="L404" i="15"/>
  <c r="D404" i="15"/>
  <c r="E404" i="15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K405" i="15"/>
  <c r="L405" i="15"/>
  <c r="D405" i="15"/>
  <c r="E405" i="15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K406" i="15"/>
  <c r="L406" i="15"/>
  <c r="D406" i="15"/>
  <c r="E406" i="15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K409" i="15"/>
  <c r="L409" i="15"/>
  <c r="D409" i="15"/>
  <c r="E409" i="15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K410" i="15"/>
  <c r="L410" i="15"/>
  <c r="D410" i="15"/>
  <c r="E410" i="15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K411" i="15"/>
  <c r="L411" i="15"/>
  <c r="D411" i="15"/>
  <c r="E411" i="15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K413" i="15"/>
  <c r="L413" i="15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K419" i="15"/>
  <c r="L419" i="15"/>
  <c r="D419" i="15"/>
  <c r="E419" i="15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K420" i="15"/>
  <c r="L420" i="15"/>
  <c r="D420" i="15"/>
  <c r="E420" i="15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20" i="1" l="1" a="1"/>
  <c r="BC20" i="1" s="1"/>
  <c r="BD20" i="1" a="1"/>
  <c r="BD20" i="1" s="1"/>
  <c r="BC10" i="1" a="1"/>
  <c r="BC10" i="1" s="1"/>
  <c r="BD10" i="1" a="1"/>
  <c r="BD10" i="1" s="1"/>
  <c r="BC774" i="1" a="1"/>
  <c r="BC774" i="1" s="1"/>
  <c r="BD774" i="1" a="1"/>
  <c r="BD774" i="1" s="1"/>
  <c r="R74" i="15"/>
  <c r="R157" i="15"/>
  <c r="R104" i="15"/>
  <c r="R107" i="15"/>
  <c r="R73" i="15"/>
  <c r="R79" i="15"/>
  <c r="R76" i="15"/>
  <c r="F89" i="12"/>
  <c r="AM92" i="1"/>
  <c r="F92" i="12"/>
  <c r="AM95" i="1"/>
  <c r="E3" i="15"/>
  <c r="BD6" i="1" a="1"/>
  <c r="BD6" i="1" s="1"/>
  <c r="BC7" i="1" a="1"/>
  <c r="BC7" i="1" s="1"/>
  <c r="BC28" i="1" a="1"/>
  <c r="BC28" i="1" s="1"/>
  <c r="BD28" i="1" a="1"/>
  <c r="BD28" i="1" s="1"/>
  <c r="BD11" i="1" a="1"/>
  <c r="BD11" i="1" s="1"/>
  <c r="BE7" i="1" a="1"/>
  <c r="BE7" i="1" s="1"/>
  <c r="BC1001" i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<sst xmlns="http://schemas.openxmlformats.org/spreadsheetml/2006/main" count="8349" uniqueCount="1618">
  <si>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</si>
  <si>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</si>
  <si>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</si>
  <si>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</si>
  <si>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</si>
  <si>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</si>
  <si>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</si>
  <si>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</si>
  <si>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</si>
  <si>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</si>
  <si>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</si>
  <si>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</si>
  <si>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</si>
  <si>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</si>
  <si>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</si>
  <si>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</si>
  <si>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</si>
  <si>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</si>
  <si>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</si>
  <si>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</si>
  <si>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</si>
  <si>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</si>
  <si>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</si>
  <si>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</si>
  <si>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</si>
  <si>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</si>
  <si>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</si>
  <si>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</si>
  <si>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</si>
  <si>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</si>
  <si>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</si>
  <si>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</si>
  <si>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</si>
  <si>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</si>
  <si>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</si>
  <si>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</si>
  <si>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</si>
  <si>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</si>
  <si>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</si>
  <si>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</si>
  <si>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</si>
  <si>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</si>
  <si>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</si>
  <si>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</si>
  <si>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</si>
  <si>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</si>
  <si>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</si>
  <si>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</si>
  <si>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</si>
  <si>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</si>
  <si>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</si>
  <si>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</si>
  <si>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</si>
  <si>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</si>
  <si>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</si>
  <si>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</si>
  <si>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</si>
  <si>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</si>
  <si>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</si>
  <si>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</si>
  <si>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</si>
  <si>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</si>
  <si>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</si>
  <si>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</si>
  <si>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</si>
  <si>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</si>
  <si>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</si>
  <si>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</si>
  <si>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</si>
  <si>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</si>
  <si>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</si>
  <si>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</si>
  <si>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</si>
  <si>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</si>
  <si>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</si>
  <si>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</si>
  <si>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</si>
  <si>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</si>
  <si>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</si>
  <si>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</si>
  <si>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</si>
  <si>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</si>
  <si>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</si>
  <si>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</si>
  <si>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</si>
  <si>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</si>
  <si>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</si>
  <si>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</si>
  <si>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</si>
  <si>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</si>
  <si>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</si>
  <si>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</si>
  <si>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</si>
  <si>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</si>
  <si>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</si>
  <si>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</si>
  <si>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</si>
  <si>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</si>
  <si>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</si>
  <si>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</si>
  <si>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</si>
  <si>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</si>
  <si>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</si>
  <si>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</si>
  <si>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</si>
  <si>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</si>
  <si>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</si>
  <si>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</si>
  <si>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</si>
  <si>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</si>
  <si>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</si>
  <si>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</si>
  <si>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</si>
  <si>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</si>
  <si>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</si>
  <si>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</si>
  <si>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</si>
  <si>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</si>
  <si>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</si>
  <si>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</si>
  <si>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</si>
  <si>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</si>
  <si>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</si>
  <si>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</si>
  <si>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</si>
  <si>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</si>
  <si>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</si>
  <si>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</si>
  <si>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</si>
  <si>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</si>
  <si>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</si>
  <si>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</si>
  <si>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</si>
  <si>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</si>
  <si>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</si>
  <si>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</si>
  <si>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</si>
  <si>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</si>
  <si>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</si>
  <si>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</si>
  <si>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</si>
  <si>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</si>
  <si>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</si>
  <si>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</si>
  <si>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</si>
  <si>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</si>
  <si>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</si>
  <si>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</si>
  <si>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</si>
  <si>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</si>
  <si>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</si>
  <si>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</si>
  <si>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</si>
  <si>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</si>
  <si>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</si>
  <si>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</si>
  <si>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</si>
  <si>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</si>
  <si>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</si>
  <si>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</si>
  <si>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</si>
  <si>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</si>
  <si>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</si>
  <si>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</si>
  <si>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</si>
  <si>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</si>
  <si>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</si>
  <si>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</si>
  <si>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</si>
  <si>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</si>
  <si>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</si>
  <si>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</si>
  <si>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</si>
  <si>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</si>
  <si>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</si>
  <si>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</si>
  <si>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</si>
  <si>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</si>
  <si>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</si>
  <si>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</si>
  <si>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</si>
  <si>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</si>
  <si>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</si>
  <si>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</si>
  <si>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</si>
  <si>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</si>
  <si>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</si>
  <si>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</si>
  <si>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</si>
  <si>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</si>
  <si>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</si>
  <si>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</si>
  <si>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</si>
  <si>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</si>
  <si>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</si>
  <si>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</si>
  <si>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</si>
  <si>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</si>
  <si>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</si>
  <si>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</si>
  <si>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</si>
  <si>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</si>
  <si>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</si>
  <si>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</si>
  <si>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</si>
  <si>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</si>
  <si>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</si>
  <si>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</si>
  <si>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</si>
  <si>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</si>
  <si>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</si>
  <si>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</si>
  <si>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</si>
  <si>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</si>
  <si>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</si>
  <si>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</si>
  <si>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</si>
  <si>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</si>
  <si>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</si>
  <si>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</si>
  <si>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</si>
  <si>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</si>
  <si>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</si>
  <si>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</si>
  <si>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</si>
  <si>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</si>
  <si>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</si>
  <si>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</si>
  <si>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</si>
  <si>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</si>
  <si>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</si>
  <si>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</si>
  <si>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</si>
  <si>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</si>
  <si>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</si>
  <si>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</si>
  <si>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</si>
  <si>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</si>
  <si>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</si>
  <si>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</si>
  <si>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</si>
  <si>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</si>
  <si>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</si>
  <si>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</si>
  <si>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</si>
  <si>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</si>
  <si>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</si>
  <si>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</si>
  <si>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</si>
  <si>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</si>
  <si>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</si>
  <si>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</si>
  <si>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</si>
  <si>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</si>
  <si>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</si>
  <si>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</si>
  <si>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</si>
  <si>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</si>
  <si>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</si>
  <si>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</si>
  <si>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</si>
  <si>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</si>
  <si>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</si>
  <si>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</si>
  <si>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</si>
  <si>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</si>
  <si>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</si>
  <si>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</si>
  <si>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</si>
  <si>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</si>
  <si>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</si>
  <si>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</si>
  <si>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</si>
  <si>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</si>
  <si>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</si>
  <si>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</si>
  <si>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</si>
  <si>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</si>
  <si>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</si>
  <si>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</si>
  <si>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</si>
  <si>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</si>
  <si>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</si>
  <si>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</si>
  <si>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</si>
  <si>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</si>
  <si>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</si>
  <si>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</si>
  <si>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</si>
  <si>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</si>
  <si>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</si>
  <si>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</si>
  <si>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</si>
  <si>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</si>
  <si>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</si>
  <si>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</si>
  <si>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</si>
  <si>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</si>
  <si>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</si>
  <si>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</si>
  <si>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</si>
  <si>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</si>
  <si>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</si>
  <si>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</si>
  <si>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</si>
  <si>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</si>
  <si>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</si>
  <si>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</si>
  <si>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</si>
  <si>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</si>
  <si>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</si>
  <si>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</si>
  <si>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</si>
  <si>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</si>
  <si>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</si>
  <si>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</si>
  <si>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</si>
  <si>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</si>
  <si>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</si>
  <si>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</si>
  <si>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</si>
  <si>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</si>
  <si>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</si>
  <si>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</si>
  <si>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</si>
  <si>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</si>
  <si>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</si>
  <si>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</si>
  <si>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</si>
  <si>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</si>
  <si>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</si>
  <si>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</si>
  <si>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</si>
  <si>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</si>
  <si>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</si>
  <si>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</si>
  <si>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</si>
  <si>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</si>
  <si>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</si>
  <si>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</si>
  <si>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</si>
  <si>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</si>
  <si>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</si>
  <si>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</si>
  <si>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</si>
  <si>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</si>
  <si>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</si>
  <si>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</si>
  <si>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</si>
  <si>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</si>
  <si>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</si>
  <si>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</si>
  <si>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</si>
  <si>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</si>
  <si>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</si>
  <si>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</si>
  <si>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</si>
  <si>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</si>
  <si>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</si>
  <si>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</si>
  <si>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</si>
  <si>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</si>
  <si>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</si>
  <si>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</si>
  <si>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</si>
  <si>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</si>
  <si>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</si>
  <si>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</si>
  <si>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</si>
  <si>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</si>
  <si>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</si>
  <si>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</si>
  <si>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</si>
  <si>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</si>
  <si>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</si>
  <si>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</si>
  <si>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</si>
  <si>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</si>
  <si>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</si>
  <si>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</si>
  <si>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</si>
  <si>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</si>
  <si>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</si>
  <si>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</si>
  <si>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</si>
  <si>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</si>
  <si>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</si>
  <si>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</si>
  <si>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</si>
  <si>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</si>
  <si>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</si>
  <si>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</si>
  <si>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</si>
  <si>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</si>
  <si>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</si>
  <si>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</si>
  <si>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</si>
  <si>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</si>
  <si>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</si>
  <si>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</si>
  <si>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</si>
  <si>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</si>
  <si>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</si>
  <si>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</si>
  <si>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</si>
  <si>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</si>
  <si>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</si>
  <si>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</si>
  <si>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</si>
  <si>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</si>
  <si>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</si>
  <si>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</si>
  <si>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</si>
  <si>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</si>
  <si>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</si>
  <si>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</si>
  <si>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</si>
  <si>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</si>
  <si>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</si>
  <si>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</si>
  <si>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</si>
  <si>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</si>
  <si>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</si>
  <si>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</si>
  <si>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</si>
  <si>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</si>
  <si>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</si>
  <si>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</si>
  <si>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</si>
  <si>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</si>
  <si>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</si>
  <si>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</si>
  <si>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</si>
  <si>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</si>
  <si>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</si>
  <si>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</si>
  <si>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</si>
  <si>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</si>
  <si>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</si>
  <si>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</si>
  <si>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</si>
  <si>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</si>
  <si>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</si>
  <si>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</si>
  <si>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</si>
  <si>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</si>
  <si>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</si>
  <si>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</si>
  <si>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</si>
  <si>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</si>
  <si>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</si>
  <si>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</si>
  <si>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</si>
  <si>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</si>
  <si>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</si>
  <si>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</si>
  <si>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</si>
  <si>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</si>
  <si>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</si>
  <si>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</si>
  <si>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</si>
  <si>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</si>
  <si>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</si>
  <si>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</si>
  <si>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</si>
  <si>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</si>
  <si>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</si>
  <si>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</si>
  <si>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</si>
  <si>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</si>
  <si>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</si>
  <si>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</si>
  <si>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</si>
  <si>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</si>
  <si>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</si>
  <si>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</si>
  <si>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</si>
  <si>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</si>
  <si>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</si>
  <si>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</si>
  <si>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</si>
  <si>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</si>
  <si>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</si>
  <si>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</si>
  <si>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</si>
  <si>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</si>
  <si>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</si>
  <si>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</si>
  <si>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</si>
  <si>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</si>
  <si>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</si>
  <si>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</si>
  <si>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</si>
  <si>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</si>
  <si>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</si>
  <si>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</si>
  <si>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</si>
  <si>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</si>
  <si>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</si>
  <si>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</si>
  <si>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</si>
  <si>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</si>
  <si>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</si>
  <si>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</si>
  <si>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</si>
  <si>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</si>
  <si>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</si>
  <si>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</si>
  <si>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</si>
  <si>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</si>
  <si>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</si>
  <si>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</si>
  <si>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</si>
  <si>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</si>
  <si>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</si>
  <si>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</si>
  <si>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</si>
  <si>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</si>
  <si>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</si>
  <si>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</si>
  <si>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</si>
  <si>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</si>
  <si>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</si>
  <si>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</si>
  <si>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</si>
  <si>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</si>
  <si>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</si>
  <si>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</si>
  <si>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</si>
  <si>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</si>
  <si>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</si>
  <si>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</si>
  <si>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</si>
  <si>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</si>
  <si>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</si>
  <si>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</si>
  <si>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</si>
  <si>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</si>
  <si>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</si>
  <si>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</si>
  <si>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</si>
  <si>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</si>
  <si>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</si>
  <si>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</si>
  <si>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</si>
  <si>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</si>
  <si>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</si>
  <si>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</si>
  <si>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</si>
  <si>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</si>
  <si>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</si>
  <si>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</si>
  <si>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</si>
  <si>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</si>
  <si>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</si>
  <si>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</si>
  <si>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</si>
  <si>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</si>
  <si>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</si>
  <si>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</si>
  <si>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</si>
  <si>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</si>
  <si>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</si>
  <si>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</si>
  <si>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</si>
  <si>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</si>
  <si>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</si>
  <si>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</si>
  <si>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</si>
  <si>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</si>
  <si>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</si>
  <si>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</si>
  <si>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</si>
  <si>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</si>
  <si>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</si>
  <si>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</si>
  <si>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</si>
  <si>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</si>
  <si>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</si>
  <si>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</si>
  <si>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</si>
  <si>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</si>
  <si>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</si>
  <si>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</si>
  <si>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</si>
  <si>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</si>
  <si>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</si>
  <si>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</si>
  <si>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</si>
  <si>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</si>
  <si>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</si>
  <si>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</si>
  <si>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</si>
  <si>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</si>
  <si>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</si>
  <si>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</si>
  <si>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</si>
  <si>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</si>
  <si>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</si>
  <si>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</si>
  <si>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</si>
  <si>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</si>
  <si>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</si>
  <si>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</si>
  <si>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</si>
  <si>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</si>
  <si>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</si>
  <si>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</si>
  <si>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</si>
  <si>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</si>
  <si>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</si>
  <si>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</si>
  <si>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</si>
  <si>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</si>
  <si>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</si>
  <si>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</si>
  <si>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</si>
  <si>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</si>
  <si>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</si>
  <si>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</si>
  <si>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</si>
  <si>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</si>
  <si>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</si>
  <si>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</si>
  <si>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</si>
  <si>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</si>
  <si>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</si>
  <si>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</si>
  <si>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</si>
  <si>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</si>
  <si>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</si>
  <si>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</si>
  <si>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</si>
  <si>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</si>
  <si>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</si>
  <si>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</si>
  <si>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</si>
  <si>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</si>
  <si>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</si>
  <si>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</si>
  <si>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</si>
  <si>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</si>
  <si>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</si>
  <si>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</si>
  <si>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</si>
  <si>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</si>
  <si>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</si>
  <si>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</si>
  <si>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</si>
  <si>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</si>
  <si>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</si>
  <si>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</si>
  <si>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</si>
  <si>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</si>
  <si>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</si>
  <si>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</si>
  <si>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</si>
  <si>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</si>
  <si>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</si>
  <si>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</si>
  <si>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</si>
  <si>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</si>
  <si>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</si>
  <si>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</si>
  <si>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</si>
  <si>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</si>
  <si>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</si>
  <si>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</si>
  <si>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</si>
  <si>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</si>
  <si>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</si>
  <si>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</si>
  <si>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</si>
  <si>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</si>
  <si>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</si>
  <si>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</si>
  <si>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</si>
  <si>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</si>
  <si>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</si>
  <si>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</si>
  <si>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</si>
  <si>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</si>
  <si>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</si>
  <si>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</si>
  <si>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</si>
  <si>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</si>
  <si>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</si>
  <si>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</si>
  <si>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</si>
  <si>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</si>
  <si>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</si>
  <si>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</si>
  <si>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</si>
  <si>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</si>
  <si>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</si>
  <si>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</si>
  <si>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</si>
  <si>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</si>
  <si>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</si>
  <si>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</si>
  <si>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</si>
  <si>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</si>
  <si>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</si>
  <si>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</si>
  <si>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</si>
  <si>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</si>
  <si>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</si>
  <si>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</si>
  <si>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</si>
  <si>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</si>
  <si>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</si>
  <si>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</si>
  <si>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</si>
  <si>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</si>
  <si>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</si>
  <si>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</si>
  <si>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</si>
  <si>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</si>
  <si>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</si>
  <si>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</si>
  <si>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</si>
  <si>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</si>
  <si>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</si>
  <si>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</si>
  <si>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</si>
  <si>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</si>
  <si>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</si>
  <si>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</si>
  <si>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</si>
  <si>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</si>
  <si>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</si>
  <si>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</si>
  <si>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</si>
  <si>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</si>
  <si>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</si>
  <si>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</si>
  <si>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</si>
  <si>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</si>
  <si>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</si>
  <si>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</si>
  <si>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</si>
  <si>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</si>
  <si>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</si>
  <si>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</si>
  <si>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</si>
  <si>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</si>
  <si>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</si>
  <si>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</si>
  <si>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</si>
  <si>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</si>
  <si>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</si>
  <si>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</si>
  <si>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</si>
  <si>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</si>
  <si>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</si>
  <si>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</si>
  <si>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</si>
  <si>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</si>
  <si>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</si>
  <si>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</si>
  <si>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</si>
  <si>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</si>
  <si>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</si>
  <si>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</si>
  <si>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</si>
  <si>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</si>
  <si>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</si>
  <si>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</si>
  <si>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</si>
  <si>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</si>
  <si>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</si>
  <si>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</si>
  <si>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</si>
  <si>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</si>
  <si>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</si>
  <si>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</si>
  <si>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</si>
  <si>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</si>
  <si>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</si>
  <si>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</si>
  <si>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</si>
  <si>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</si>
  <si>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</si>
  <si>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</si>
  <si>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</si>
  <si>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</si>
  <si>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</si>
  <si>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</si>
  <si>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</si>
  <si>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</si>
  <si>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</si>
  <si>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</si>
  <si>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</si>
  <si>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</si>
  <si>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</si>
  <si>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</si>
  <si>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</si>
  <si>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</si>
  <si>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</si>
  <si>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</si>
  <si>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</si>
  <si>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</si>
  <si>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</si>
  <si>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</si>
  <si>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</si>
  <si>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</si>
  <si>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</si>
  <si>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</si>
  <si>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</si>
  <si>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</si>
  <si>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</si>
  <si>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</si>
  <si>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</si>
  <si>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</si>
  <si>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</si>
  <si>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</si>
  <si>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</si>
  <si>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</si>
  <si>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</si>
  <si>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</si>
  <si>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</si>
  <si>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</si>
  <si>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</si>
  <si>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</si>
  <si>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</si>
  <si>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</si>
  <si>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</si>
  <si>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</si>
  <si>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</si>
  <si>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</si>
  <si>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</si>
  <si>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</si>
  <si>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</si>
  <si>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</si>
  <si>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</si>
  <si>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</si>
  <si>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</si>
  <si>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</si>
  <si>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</si>
  <si>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</si>
  <si>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</si>
  <si>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</si>
  <si>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</si>
  <si>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</si>
  <si>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</si>
  <si>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</si>
  <si>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</si>
  <si>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</si>
  <si>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</si>
  <si>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</si>
  <si>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</si>
  <si>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</si>
  <si>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</si>
  <si>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</si>
  <si>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</si>
  <si>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</si>
  <si>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</si>
  <si>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</si>
  <si>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</si>
  <si>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</si>
  <si>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</si>
  <si>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</si>
  <si>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</si>
  <si>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</si>
  <si>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</si>
  <si>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</si>
  <si>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</si>
  <si>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</si>
  <si>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</si>
  <si>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</si>
  <si>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</si>
  <si>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</si>
  <si>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</si>
  <si>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</si>
  <si>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</si>
  <si>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</si>
  <si>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</si>
  <si>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</si>
  <si>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</si>
  <si>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</si>
  <si>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</si>
  <si>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</si>
  <si>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</si>
  <si>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</si>
  <si>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</si>
  <si>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</si>
  <si>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</si>
  <si>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</si>
  <si>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</si>
  <si>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</si>
  <si>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</si>
  <si>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</si>
  <si>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</si>
  <si>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</si>
  <si>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</si>
  <si>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</si>
  <si>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</si>
  <si>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</si>
  <si>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</si>
  <si>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</si>
  <si>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</si>
  <si>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</si>
  <si>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</si>
  <si>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</si>
  <si>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</si>
  <si>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</si>
  <si>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</si>
  <si>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</si>
  <si>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</si>
  <si>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</si>
  <si>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</si>
  <si>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</si>
  <si>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</si>
  <si>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</si>
  <si>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</si>
  <si>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</si>
  <si>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</si>
  <si>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</si>
  <si>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</si>
  <si>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</si>
  <si>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</si>
  <si>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</si>
  <si>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</si>
  <si>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</si>
  <si>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</si>
  <si>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</si>
  <si>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</si>
  <si>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</si>
  <si>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</si>
  <si>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</si>
  <si>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</si>
  <si>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</si>
  <si>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</si>
  <si>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</si>
  <si>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</si>
  <si>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</si>
  <si>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</si>
  <si>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</si>
  <si>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</si>
  <si>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</si>
  <si>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</si>
  <si>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</si>
  <si>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</si>
  <si>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</si>
  <si>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</si>
  <si>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</si>
  <si>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</si>
  <si>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</si>
  <si>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</si>
  <si>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</si>
  <si>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</si>
  <si>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</si>
  <si>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</si>
  <si>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</si>
  <si>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</si>
  <si>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</si>
  <si>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</si>
  <si>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</si>
  <si>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</si>
  <si>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</si>
  <si>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</si>
  <si>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</si>
  <si>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</si>
  <si>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</si>
  <si>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</si>
  <si>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</si>
  <si>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</si>
  <si>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</si>
  <si>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</si>
  <si>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</si>
  <si>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</si>
  <si>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</si>
  <si>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</si>
  <si>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</si>
  <si>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</si>
  <si>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</si>
  <si>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</si>
  <si>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</si>
  <si>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</si>
  <si>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</si>
  <si>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</si>
  <si>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</si>
  <si>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</si>
  <si>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</si>
  <si>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</si>
  <si>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</si>
  <si>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</si>
  <si>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</si>
  <si>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</si>
  <si>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</si>
  <si>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</si>
  <si>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</si>
  <si>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</si>
  <si>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</si>
  <si>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</si>
  <si>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</si>
  <si>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</si>
  <si>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</si>
  <si>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</si>
  <si>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</si>
  <si>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</si>
  <si>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</si>
  <si>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</si>
  <si>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</si>
  <si>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</si>
  <si>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</si>
  <si>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</si>
  <si>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</si>
  <si>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</si>
  <si>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</si>
  <si>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</si>
  <si>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</si>
  <si>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</si>
  <si>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</si>
  <si>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</si>
  <si>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</si>
  <si>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</si>
  <si>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</si>
  <si>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</si>
  <si>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</si>
  <si>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</si>
  <si>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</si>
  <si>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</si>
  <si>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</si>
  <si>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</si>
  <si>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</si>
  <si>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</si>
  <si>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</si>
  <si>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</si>
  <si>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</si>
  <si>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</si>
  <si>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</si>
  <si>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</si>
  <si>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</si>
  <si>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</si>
  <si>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</si>
  <si>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</si>
  <si>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</si>
  <si>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</si>
  <si>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</si>
  <si>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</si>
  <si>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</si>
  <si>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</si>
  <si>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</si>
  <si>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</si>
  <si>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</si>
  <si>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</si>
  <si>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</si>
  <si>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</si>
  <si>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</si>
  <si>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</si>
  <si>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</si>
  <si>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</si>
  <si>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</si>
  <si>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</si>
  <si>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</si>
  <si>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</si>
  <si>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</si>
  <si>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</si>
  <si>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</si>
  <si>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</si>
  <si>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</si>
  <si>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</si>
  <si>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</si>
  <si>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</si>
  <si>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</si>
  <si>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</si>
  <si>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</si>
  <si>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</si>
  <si>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</si>
  <si>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</si>
  <si>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</si>
  <si>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</si>
  <si>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</si>
  <si>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</si>
  <si>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</si>
  <si>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</si>
  <si>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</si>
  <si>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</si>
  <si>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</si>
  <si>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</si>
  <si>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</si>
  <si>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</si>
  <si>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</si>
  <si>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</si>
  <si>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</si>
  <si>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</si>
  <si>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</si>
  <si>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</si>
  <si>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</si>
  <si>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</si>
  <si>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</si>
  <si>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</si>
  <si>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</si>
  <si>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</si>
  <si>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</si>
  <si>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</si>
  <si>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</si>
  <si>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</si>
  <si>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</si>
  <si>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</si>
  <si>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</si>
  <si>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</si>
  <si>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</si>
  <si>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</si>
  <si>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</si>
  <si>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</si>
  <si>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</si>
  <si>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</si>
  <si>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</si>
  <si>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</si>
  <si>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</si>
  <si>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</si>
  <si>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</si>
  <si>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</si>
  <si>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</si>
  <si>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</si>
  <si>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</si>
  <si>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</si>
  <si>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</si>
  <si>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</si>
  <si>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</si>
  <si>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</si>
  <si>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</si>
  <si>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</si>
  <si>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</si>
  <si>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</si>
  <si>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</si>
  <si>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</si>
  <si>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</si>
  <si>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</si>
  <si>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</si>
  <si>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</si>
  <si>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</si>
  <si>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</si>
  <si>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</si>
  <si>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</si>
  <si>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</si>
  <si>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</si>
  <si>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</si>
  <si>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</si>
  <si>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</si>
  <si>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</si>
  <si>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</si>
  <si>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</si>
  <si>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</si>
  <si>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</si>
  <si>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</si>
  <si>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</si>
  <si>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</si>
  <si>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</si>
  <si>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</si>
  <si>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</si>
  <si>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</si>
  <si>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</si>
  <si>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</si>
  <si>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</si>
  <si>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</si>
  <si>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</si>
  <si>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</si>
  <si>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</si>
  <si>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</si>
  <si>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</si>
  <si>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</si>
  <si>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</si>
  <si>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</si>
  <si>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</si>
  <si>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</si>
  <si>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</si>
  <si>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</si>
  <si>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</si>
  <si>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</si>
  <si>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</si>
  <si>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</si>
  <si>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</si>
  <si>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</si>
  <si>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</si>
  <si>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</si>
  <si>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</si>
  <si>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</si>
  <si>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</si>
  <si>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</si>
  <si>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</si>
  <si>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</si>
  <si>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</si>
  <si>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</si>
  <si>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</si>
  <si>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</si>
  <si>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</si>
  <si>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</si>
  <si>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</si>
  <si>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</si>
  <si>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</si>
  <si>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</si>
  <si>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</si>
  <si>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</si>
  <si>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</si>
  <si>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</si>
  <si>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</si>
  <si>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</si>
  <si>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</si>
  <si>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</si>
  <si>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</si>
  <si>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</si>
  <si>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</si>
  <si>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</si>
  <si>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</si>
  <si>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</si>
  <si>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</si>
  <si>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</si>
  <si>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</si>
  <si>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</si>
  <si>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</si>
  <si>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</si>
  <si>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</si>
  <si>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</si>
  <si>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</si>
  <si>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</si>
  <si>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</si>
  <si>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</si>
  <si>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</si>
  <si>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</si>
  <si>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</si>
  <si>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</si>
  <si>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</si>
  <si>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</si>
  <si>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</si>
  <si>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</si>
  <si>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</si>
  <si>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</si>
  <si>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</si>
  <si>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</si>
  <si>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</si>
  <si>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</si>
  <si>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</si>
  <si>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</si>
  <si>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</si>
  <si>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</si>
  <si>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</si>
  <si>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</si>
  <si>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</si>
  <si>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</si>
  <si>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</si>
  <si>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</si>
  <si>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</si>
  <si>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</si>
  <si>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</si>
  <si>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</si>
  <si>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</si>
  <si>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</si>
  <si>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</si>
  <si>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</si>
  <si>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</si>
  <si>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</si>
  <si>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</si>
  <si>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</si>
  <si>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</si>
  <si>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</si>
  <si>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</si>
  <si>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</si>
  <si>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</si>
  <si>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</si>
  <si>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</si>
  <si>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</si>
  <si>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</si>
  <si>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</si>
  <si>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</si>
  <si>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</si>
  <si>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</si>
  <si>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</si>
  <si>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</si>
  <si>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</si>
  <si>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</si>
  <si>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</si>
  <si>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</si>
  <si>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</si>
  <si>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</si>
  <si>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</si>
  <si>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</si>
  <si>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</si>
  <si>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</si>
  <si>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</si>
  <si>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</si>
  <si>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</si>
  <si>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</si>
  <si>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</si>
  <si>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</si>
  <si>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</si>
  <si>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</si>
  <si>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</si>
  <si>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</si>
  <si>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</si>
  <si>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</si>
  <si>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</si>
  <si>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</si>
  <si>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</si>
  <si>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</si>
  <si>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</si>
  <si>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</si>
  <si>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</si>
  <si>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</si>
  <si>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</si>
  <si>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</si>
  <si>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</si>
  <si>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</si>
  <si>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</si>
  <si>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</si>
  <si>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</si>
  <si>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</si>
  <si>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</si>
  <si>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</si>
  <si>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</si>
  <si>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</si>
  <si>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</si>
  <si>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</si>
  <si>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</si>
  <si>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</si>
  <si>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</si>
  <si>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</si>
  <si>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</si>
  <si>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</si>
  <si>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</si>
  <si>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</si>
  <si>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</si>
  <si>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</si>
  <si>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</si>
  <si>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</si>
  <si>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</si>
  <si>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</si>
  <si>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</si>
  <si>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</si>
  <si>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</si>
  <si>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</si>
  <si>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</si>
  <si>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</si>
  <si>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</si>
  <si>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</si>
  <si>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</si>
  <si>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Solicitou mais que o necessário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</si>
  <si>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</si>
  <si>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</si>
  <si>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</si>
  <si>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</si>
  <si>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</si>
  <si>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</si>
  <si>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</si>
  <si>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</si>
  <si>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</si>
  <si>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</si>
  <si>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</si>
  <si>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</si>
  <si>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</si>
  <si>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</si>
  <si>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</si>
  <si>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</si>
  <si>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</si>
  <si>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</si>
  <si>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</si>
  <si>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</si>
  <si>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</si>
  <si>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</si>
  <si>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</si>
  <si>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</si>
  <si>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</si>
  <si>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</si>
  <si>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</si>
  <si>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</si>
  <si>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</si>
  <si>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</si>
  <si>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</si>
  <si>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</si>
  <si>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</si>
  <si>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</si>
  <si>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</si>
  <si>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</si>
  <si>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</si>
  <si>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</si>
  <si>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</si>
  <si>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</si>
  <si>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</si>
  <si>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</si>
  <si>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</si>
  <si>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</si>
  <si>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</si>
  <si>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</si>
  <si>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</si>
  <si>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</si>
  <si>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</si>
  <si>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</si>
  <si>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</si>
  <si>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</si>
  <si>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</si>
  <si>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</si>
  <si>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</si>
  <si>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</si>
  <si>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</si>
  <si>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</si>
  <si>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</si>
  <si>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</si>
  <si>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</si>
  <si>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</si>
  <si>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</si>
  <si>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</si>
  <si>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</si>
  <si>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</si>
  <si>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</si>
  <si>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</si>
  <si>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</si>
  <si>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</si>
  <si>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</si>
  <si>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</si>
  <si>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</si>
  <si>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</si>
  <si>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</si>
  <si>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</si>
  <si>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</si>
  <si>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</si>
  <si>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</si>
  <si>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</si>
  <si>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</si>
  <si>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</si>
  <si>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</si>
  <si>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</si>
  <si>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</si>
  <si>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</si>
  <si>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</si>
  <si>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</si>
  <si>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</si>
  <si>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</si>
  <si>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</si>
  <si>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</si>
  <si>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</si>
  <si>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</si>
  <si>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</si>
  <si>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</si>
  <si>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</si>
  <si>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</si>
  <si>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</si>
  <si>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</si>
  <si>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</si>
  <si>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</si>
  <si>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</si>
  <si>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</si>
  <si>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</si>
  <si>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</si>
  <si>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</si>
  <si>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</si>
  <si>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</si>
  <si>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</si>
  <si>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</si>
  <si>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</si>
  <si>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</si>
  <si>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</si>
  <si>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</si>
  <si>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</si>
  <si>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</si>
  <si>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</si>
  <si>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</si>
  <si>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</si>
  <si>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</si>
  <si>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</si>
  <si>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</si>
  <si>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</si>
  <si>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</si>
  <si>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</si>
  <si>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</si>
  <si>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</si>
  <si>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</si>
  <si>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</si>
  <si>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</si>
  <si>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>MC1 11h13 / autorizado entrada na via 11h20 / Em deslocamento para ZFH</t>
  </si>
  <si>
    <t xml:space="preserve">MC1 10h14 / </t>
  </si>
  <si>
    <t>MC às 10h14 devido à queda de sistema, ocasionando perda de faixa.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</si>
  <si>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</si>
  <si>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</si>
  <si>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</si>
  <si>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</si>
  <si>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</si>
  <si>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</si>
  <si>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</si>
  <si>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</si>
  <si>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</si>
  <si>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</si>
  <si>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</si>
  <si>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</si>
  <si>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Realizado intervalo bloco das 09h20 até 17h20</t>
  </si>
  <si>
    <t>ZBVZQB</t>
  </si>
  <si>
    <t>ZEM-ZQBZBV</t>
  </si>
  <si>
    <t>ZEMZQBZBV</t>
  </si>
  <si>
    <t>Vanderley</t>
  </si>
  <si>
    <t>Avariou em inspeção no km123+605 via 1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</si>
  <si>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</si>
  <si>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</si>
  <si>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Devido à concessão do intervalo no bloco ZYQ x ZEM, foi alterada a programação para posicionamento de dormentes no km 128+000, via 2. Intervalo realizado.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</si>
  <si>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</si>
  <si>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</si>
  <si>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</si>
  <si>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</si>
  <si>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</si>
  <si>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</si>
  <si>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</si>
  <si>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Alterado programação para via1 / TP pronto 09h27 / Sem oportunidade de faixa</t>
  </si>
  <si>
    <t>TP pronto 09h03 / Sem oportundiade de faixa</t>
  </si>
  <si>
    <t>TP pronto 09h02 / Confirma a cauda do L48 e me informe.</t>
  </si>
  <si>
    <t>TP pronto 09h02 / Sem oportunidade de faixa</t>
  </si>
  <si>
    <t>TP pronto 08h10 / Em intervalo das 09h24 até 10h24</t>
  </si>
  <si>
    <t>TP pronto 08h10 / Realizado intervalo das 09h24 até 10h24</t>
  </si>
  <si>
    <t>Saulo</t>
  </si>
  <si>
    <t xml:space="preserve">MC1 10h00 / previsão de faixa após L48 / </t>
  </si>
  <si>
    <t>Em deslocamento</t>
  </si>
  <si>
    <t>MC1 10h14 / autorizado entrada na via 10h30 / Em deslocamento para km de trabalh0</t>
  </si>
  <si>
    <t>Realizado intervalo das 11h08 até 13h08</t>
  </si>
  <si>
    <t>ZQBZBV-ZRX</t>
  </si>
  <si>
    <t>ZYU-1</t>
  </si>
  <si>
    <t xml:space="preserve">PDM - Descarga de dormentes </t>
  </si>
  <si>
    <t>MC1 09h22 /  Sem oportunidade de faixa</t>
  </si>
  <si>
    <t>Tp pronto 10h39 / previsão de faixa após M86</t>
  </si>
  <si>
    <t xml:space="preserve">Tp pronto 10h39 / Em intervalo das 12h40 até 14h10 / </t>
  </si>
  <si>
    <t>TP pronto 09h21 / Sem oportunidade de faixa</t>
  </si>
  <si>
    <t>Cancelado, sem acesso no local de trabalho, devido chuva.</t>
  </si>
  <si>
    <t>Recolhimeno de tampão</t>
  </si>
  <si>
    <t>ZEM-ZKE</t>
  </si>
  <si>
    <t>Devido diagnostico da mec, necessário o abastecimento de areia, alterado a programação para realizar abastecimento em ZKE / MC1 08h29 / Sem oportunidade de faixa</t>
  </si>
  <si>
    <t>TP pronto 10h36 /  previsão de faixa após U50</t>
  </si>
  <si>
    <t>TP pronto 10h36 /  Em intervalo das 12h05 até 13h35</t>
  </si>
  <si>
    <t>MC1 09h29 / Sem oportunidade de faixa</t>
  </si>
  <si>
    <t>Bloco Modernização</t>
  </si>
  <si>
    <t>Em intervalo das 10h00 até 20h00</t>
  </si>
  <si>
    <t>Deslocamento de ZEM-1 até o km147+520 entre 148ZEJ-2</t>
  </si>
  <si>
    <t>Deslocamento de ZEM-1 até km150+100 entre ZRB150-2</t>
  </si>
  <si>
    <t>Deslocamento de ZEM-1 até km 150+150 entre ZRB150-2</t>
  </si>
  <si>
    <t>W97 + V96 Deslocamento em comboio de ZEV até km 150+600 entre ZRB150-2</t>
  </si>
  <si>
    <t>TP pronto 07h29 / Aguardando confirmar cauda do Y71</t>
  </si>
  <si>
    <t>TP pronto 07h29 / Em intervalo das 12h55 até 13h55</t>
  </si>
  <si>
    <t>;</t>
  </si>
  <si>
    <t>TP pronto 09h17 /  sem oportunidade</t>
  </si>
  <si>
    <t xml:space="preserve">TP pronto 12h40 / Em intervalo das 13h35 até 16h05 / </t>
  </si>
  <si>
    <t>Aguardando ativos posicionar no bloc</t>
  </si>
  <si>
    <t>Em intervalo das 12h03 até 20h03</t>
  </si>
  <si>
    <t>Previsão de pronto 10h00</t>
  </si>
  <si>
    <t>Descarga de dormentes + Recolha de dormentes + Descarga de pedra</t>
  </si>
  <si>
    <t>TP pronto 08h49, sem oportunidade de faixa</t>
  </si>
  <si>
    <t>ZEV-1</t>
  </si>
  <si>
    <t>ZPT-ZEV</t>
  </si>
  <si>
    <t>MC1 07h39 / Sem oportunidade de faixa</t>
  </si>
  <si>
    <t>Z3V3</t>
  </si>
  <si>
    <t xml:space="preserve">Manobra </t>
  </si>
  <si>
    <t>ZEZZXW</t>
  </si>
  <si>
    <t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</si>
  <si>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</si>
  <si>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</si>
  <si>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</si>
  <si>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</si>
  <si>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</si>
  <si>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</si>
  <si>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</si>
  <si>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</si>
  <si>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</si>
  <si>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</si>
  <si>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</si>
  <si>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</si>
  <si>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</si>
  <si>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</si>
  <si>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</si>
  <si>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</si>
  <si>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</si>
  <si>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</si>
  <si>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</si>
  <si>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</si>
  <si>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</si>
  <si>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</si>
  <si>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</si>
  <si>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</si>
  <si>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</si>
  <si>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</si>
  <si>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</si>
  <si>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</si>
  <si>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</si>
  <si>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</si>
  <si>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</si>
  <si>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</si>
  <si>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</si>
  <si>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</si>
  <si>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</si>
  <si>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</si>
  <si>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</si>
  <si>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</si>
  <si>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</si>
  <si>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</si>
  <si>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</si>
  <si>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</si>
  <si>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</si>
  <si>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</si>
  <si>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</si>
  <si>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</si>
  <si>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</si>
  <si>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</si>
  <si>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</si>
  <si>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Loco em ZTO 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</si>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</sst>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E411" activePane="topRight" state="frozen"/>
      <selection pane="topRight" activeCell="B424" sqref="B4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407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ExpansãoOK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406</v>
      </c>
      <c r="BN227" s="130" t="s">
        <v>435</v>
      </c>
      <c r="BO227" s="130" t="s">
        <v>497</v>
      </c>
      <c r="BP227" s="18" t="s">
        <v>1338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SuperExecução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2</v>
      </c>
      <c r="BI229" s="17"/>
      <c r="BJ229" s="17" t="s">
        <v>1341</v>
      </c>
      <c r="BK229" s="17" t="s">
        <v>1342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1343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1344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2</v>
      </c>
      <c r="BI231" s="17"/>
      <c r="BJ231" s="17" t="s">
        <v>1345</v>
      </c>
      <c r="BK231" s="17" t="s">
        <v>1346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2</v>
      </c>
      <c r="BI232" s="17"/>
      <c r="BJ232" s="17" t="s">
        <v>1347</v>
      </c>
      <c r="BK232" s="17" t="s">
        <v>1348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1349</v>
      </c>
      <c r="BK234" s="17" t="s">
        <v>1349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1344</v>
      </c>
      <c r="BK235" s="17" t="s">
        <v>1344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1344</v>
      </c>
      <c r="BK236" s="17" t="s">
        <v>1344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1344</v>
      </c>
      <c r="BK237" s="17" t="s">
        <v>1344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1350</v>
      </c>
      <c r="I238" s="106" t="s">
        <v>1350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1351</v>
      </c>
      <c r="BK238" s="17" t="s">
        <v>1351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1351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1344</v>
      </c>
      <c r="BK240" s="17" t="s">
        <v>1344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1344</v>
      </c>
      <c r="BK241" s="17" t="s">
        <v>1344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1344</v>
      </c>
      <c r="BK242" s="17" t="s">
        <v>1344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1344</v>
      </c>
      <c r="BK244" s="17" t="s">
        <v>1344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1352</v>
      </c>
      <c r="BK245" s="17" t="s">
        <v>1352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1353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1354</v>
      </c>
      <c r="BK247" s="18" t="s">
        <v>1355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1356</v>
      </c>
      <c r="BK248" s="17" t="s">
        <v>1356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1344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1357</v>
      </c>
      <c r="BK250" s="17" t="s">
        <v>1358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1359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1360</v>
      </c>
      <c r="BK253" s="17" t="s">
        <v>1361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1362</v>
      </c>
      <c r="N254" s="127" t="s">
        <v>1363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1364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1365</v>
      </c>
      <c r="BK254" s="17" t="s">
        <v>1365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1366</v>
      </c>
      <c r="BK255" s="17" t="s">
        <v>1366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1367</v>
      </c>
      <c r="BG256" s="16"/>
      <c r="BH256" s="17">
        <v>0</v>
      </c>
      <c r="BI256" s="17"/>
      <c r="BJ256" s="17" t="s">
        <v>1368</v>
      </c>
      <c r="BK256" s="17" t="s">
        <v>1368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1369</v>
      </c>
      <c r="BK259" s="17" t="s">
        <v>1369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1369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1370</v>
      </c>
      <c r="I260" s="106" t="s">
        <v>1370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1371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1372</v>
      </c>
      <c r="BK260" s="18" t="s">
        <v>1373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1374</v>
      </c>
      <c r="BK261" s="17" t="s">
        <v>1374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1374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1375</v>
      </c>
      <c r="BK262" s="17" t="s">
        <v>1375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1375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1376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1377</v>
      </c>
      <c r="BK263" s="176" t="s">
        <v>1378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1378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1379</v>
      </c>
      <c r="BK264" s="176" t="s">
        <v>1380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1380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1381</v>
      </c>
      <c r="BK265" s="17" t="s">
        <v>1381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1381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1382</v>
      </c>
      <c r="BK266" s="176" t="s">
        <v>1383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1369</v>
      </c>
      <c r="BK267" s="17" t="s">
        <v>1369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1369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1369</v>
      </c>
      <c r="BK268" s="17" t="s">
        <v>1369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1369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1384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1385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1386</v>
      </c>
      <c r="BK270" s="176" t="s">
        <v>1386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1369</v>
      </c>
      <c r="BK271" s="17" t="s">
        <v>1369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1369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1369</v>
      </c>
      <c r="BK272" s="17" t="s">
        <v>1369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1369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1387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1388</v>
      </c>
      <c r="BK273" s="176" t="s">
        <v>1389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1390</v>
      </c>
      <c r="BK274" s="18" t="s">
        <v>1369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1369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1390</v>
      </c>
      <c r="BK275" s="18" t="s">
        <v>1369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1369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1391</v>
      </c>
      <c r="BK276" s="17" t="s">
        <v>1392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1392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1393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1394</v>
      </c>
      <c r="BK278" s="17" t="s">
        <v>1394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1394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1393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1394</v>
      </c>
      <c r="BK279" s="17" t="s">
        <v>1394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1394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1393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1394</v>
      </c>
      <c r="BK280" s="17" t="s">
        <v>1394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1394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1393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1394</v>
      </c>
      <c r="BK281" s="17" t="s">
        <v>1394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1394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1369</v>
      </c>
      <c r="BK284" s="17" t="s">
        <v>1369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1369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1395</v>
      </c>
      <c r="BK285" s="176" t="s">
        <v>1395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1396</v>
      </c>
      <c r="BK286" s="176" t="s">
        <v>1396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1369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1369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1369</v>
      </c>
      <c r="BK288" s="17" t="s">
        <v>1369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1369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1397</v>
      </c>
      <c r="N289" s="127" t="s">
        <v>1398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1399</v>
      </c>
      <c r="BK289" s="176" t="s">
        <v>1399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1400</v>
      </c>
      <c r="N290" s="127" t="s">
        <v>1401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1402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1403</v>
      </c>
      <c r="BK290" s="18" t="s">
        <v>1404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1405</v>
      </c>
      <c r="BK291" s="18" t="s">
        <v>1406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1406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1369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1369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1407</v>
      </c>
      <c r="BK294" s="17" t="s">
        <v>1408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1408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1409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1410</v>
      </c>
      <c r="BK295" s="17" t="s">
        <v>1410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1410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1411</v>
      </c>
      <c r="BK296" s="17" t="s">
        <v>1412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1412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1413</v>
      </c>
      <c r="BK297" s="17" t="s">
        <v>1414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1414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1415</v>
      </c>
      <c r="BK298" s="17" t="s">
        <v>1415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1415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1416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1417</v>
      </c>
      <c r="BK299" s="17" t="s">
        <v>1418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1418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1419</v>
      </c>
      <c r="BK300" s="17" t="s">
        <v>1420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1420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1421</v>
      </c>
      <c r="BK301" s="17" t="s">
        <v>1422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1422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1408</v>
      </c>
      <c r="BK302" s="17" t="s">
        <v>1408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1408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1423</v>
      </c>
      <c r="I303" s="106" t="s">
        <v>1424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1425</v>
      </c>
      <c r="BK303" s="17" t="s">
        <v>1425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1426</v>
      </c>
      <c r="BK304" s="17" t="s">
        <v>1427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1427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1428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1426</v>
      </c>
      <c r="BK305" s="18" t="s">
        <v>1429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1429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1428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1426</v>
      </c>
      <c r="BK306" s="18" t="s">
        <v>1429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1429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1430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1426</v>
      </c>
      <c r="BK307" s="18" t="s">
        <v>1431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1431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1426</v>
      </c>
      <c r="BK308" s="18" t="s">
        <v>1431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1431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1432</v>
      </c>
      <c r="BK309" s="18" t="s">
        <v>1433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1433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1434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1435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1436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1437</v>
      </c>
      <c r="BK311" s="17" t="s">
        <v>1437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1438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1439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1440</v>
      </c>
      <c r="BK312" s="17" t="s">
        <v>1440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1440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1441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1442</v>
      </c>
      <c r="BK313" s="17" t="s">
        <v>1442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1440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1443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1444</v>
      </c>
      <c r="BK314" s="17" t="s">
        <v>1444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1444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1393</v>
      </c>
      <c r="W315" s="151" t="s">
        <v>1445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1446</v>
      </c>
      <c r="BK315" s="17" t="s">
        <v>1446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1446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1393</v>
      </c>
      <c r="W316" s="151" t="s">
        <v>1445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1447</v>
      </c>
      <c r="BK316" s="17" t="s">
        <v>1447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1447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1448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1449</v>
      </c>
      <c r="BK318" s="17" t="s">
        <v>1450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1451</v>
      </c>
      <c r="BK319" s="17" t="s">
        <v>1452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1453</v>
      </c>
      <c r="BK320" s="17" t="s">
        <v>1454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1455</v>
      </c>
      <c r="BK322" s="176" t="s">
        <v>1455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1455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1456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1457</v>
      </c>
      <c r="BK323" s="17" t="s">
        <v>1458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1459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1460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1461</v>
      </c>
      <c r="BK324" s="17" t="s">
        <v>1462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1459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1402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1404</v>
      </c>
      <c r="BK325" s="17" t="s">
        <v>1463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1408</v>
      </c>
      <c r="BK326" s="17" t="s">
        <v>1408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1408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1408</v>
      </c>
      <c r="BK327" s="17" t="s">
        <v>1408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1408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1464</v>
      </c>
      <c r="BK328" s="17" t="s">
        <v>1465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>
        <v>0</v>
      </c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1466</v>
      </c>
      <c r="BK330" s="17" t="s">
        <v>1466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1466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1467</v>
      </c>
      <c r="N331" s="127" t="s">
        <v>1467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1468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>
        <v>0.47222222222222221</v>
      </c>
      <c r="AT331" s="108">
        <v>0.51388888888888884</v>
      </c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4.166666666666663E-2</v>
      </c>
      <c r="AZ331" s="153"/>
      <c r="BA331" s="109">
        <v>1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>
        <v>2</v>
      </c>
      <c r="BI331" s="17"/>
      <c r="BJ331" s="17" t="s">
        <v>1469</v>
      </c>
      <c r="BK331" s="176" t="s">
        <v>1470</v>
      </c>
      <c r="BL331" s="16"/>
      <c r="BM331" s="130" t="s">
        <v>410</v>
      </c>
      <c r="BN331" s="130" t="s">
        <v>410</v>
      </c>
      <c r="BO331" s="130" t="s">
        <v>410</v>
      </c>
      <c r="BP331" s="18" t="s">
        <v>558</v>
      </c>
      <c r="BQ331" s="12" t="str">
        <f>IF(AND(BR331&lt;1,BS331&lt;1),"Produção e Intervalo",IF(BR331&lt;1,"Intervalo",IF(BS331&lt;1,"Produção","Aderente")))</f>
        <v>Intervalo</v>
      </c>
      <c r="BR331" s="19">
        <f>IF(OR(B331="",F331=""),"*",AY331/P331)</f>
        <v>0.99999999999999911</v>
      </c>
      <c r="BS331" s="19">
        <f>IF(OR(B331="",F331=""),"*",BA331/Q331)</f>
        <v>1</v>
      </c>
      <c r="BT331" s="8" t="str">
        <f t="shared" si="8"/>
        <v>OKOK</v>
      </c>
    </row>
    <row r="332" spans="1:72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1409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>
        <v>0</v>
      </c>
      <c r="AT332" s="108">
        <v>0</v>
      </c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>
        <v>0</v>
      </c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>
        <v>0</v>
      </c>
      <c r="BI332" s="17"/>
      <c r="BJ332" s="17" t="s">
        <v>1471</v>
      </c>
      <c r="BK332" s="18" t="s">
        <v>1472</v>
      </c>
      <c r="BL332" s="16"/>
      <c r="BM332" s="130" t="s">
        <v>397</v>
      </c>
      <c r="BN332" s="130" t="s">
        <v>419</v>
      </c>
      <c r="BO332" s="130" t="s">
        <v>483</v>
      </c>
      <c r="BP332" s="18" t="s">
        <v>1472</v>
      </c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>TISistema</v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1473</v>
      </c>
      <c r="BK333" s="17" t="s">
        <v>1473</v>
      </c>
      <c r="BL333" s="16"/>
      <c r="BM333" s="130" t="s">
        <v>405</v>
      </c>
      <c r="BN333" s="130" t="s">
        <v>434</v>
      </c>
      <c r="BO333" s="130" t="s">
        <v>495</v>
      </c>
      <c r="BP333" s="17" t="s">
        <v>1473</v>
      </c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>CCOCirculaçãoIntervaloOportunidade</v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1474</v>
      </c>
      <c r="BK334" s="17" t="s">
        <v>1474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1474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1475</v>
      </c>
      <c r="BK335" s="17" t="s">
        <v>1475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1475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28.5" customHeight="1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1416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1476</v>
      </c>
      <c r="BK336" s="17" t="s">
        <v>1476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1476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1466</v>
      </c>
      <c r="BK337" s="17" t="s">
        <v>1466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1466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1466</v>
      </c>
      <c r="BK338" s="17" t="s">
        <v>1466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1466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1477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1478</v>
      </c>
      <c r="N339" s="127" t="s">
        <v>1479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>
        <v>105</v>
      </c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2</v>
      </c>
      <c r="BI339" s="17"/>
      <c r="BJ339" s="17" t="s">
        <v>1480</v>
      </c>
      <c r="BK339" s="17" t="s">
        <v>1172</v>
      </c>
      <c r="BL339" s="16"/>
      <c r="BM339" s="130" t="s">
        <v>410</v>
      </c>
      <c r="BN339" s="130" t="s">
        <v>410</v>
      </c>
      <c r="BO339" s="130" t="s">
        <v>410</v>
      </c>
      <c r="BP339" s="18" t="s">
        <v>558</v>
      </c>
      <c r="BQ339" s="12" t="str">
        <f>IF(AND(BR339&lt;1,BS339&lt;1),"Produção e Intervalo",IF(BR339&lt;1,"Intervalo",IF(BS339&lt;1,"Produção","Aderente")))</f>
        <v>Intervalo</v>
      </c>
      <c r="BR339" s="19">
        <f>IF(OR(B339="",F339=""),"*",AY339/P339)</f>
        <v>0.99999999999999911</v>
      </c>
      <c r="BS339" s="19">
        <f>IF(OR(B339="",F339=""),"*",BA339/Q339)</f>
        <v>1</v>
      </c>
      <c r="BT339" s="8" t="str">
        <f t="shared" si="8"/>
        <v>OKOK</v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1481</v>
      </c>
      <c r="I340" s="106" t="s">
        <v>1481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1482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>
        <v>0</v>
      </c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1483</v>
      </c>
      <c r="BK340" s="17" t="s">
        <v>1483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1483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>
        <v>2</v>
      </c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2</v>
      </c>
      <c r="BI341" s="17"/>
      <c r="BJ341" s="17" t="s">
        <v>1484</v>
      </c>
      <c r="BK341" s="17" t="s">
        <v>1485</v>
      </c>
      <c r="BL341" s="16"/>
      <c r="BM341" s="130" t="s">
        <v>410</v>
      </c>
      <c r="BN341" s="130" t="s">
        <v>410</v>
      </c>
      <c r="BO341" s="130" t="s">
        <v>410</v>
      </c>
      <c r="BP341" s="18" t="s">
        <v>558</v>
      </c>
      <c r="BQ341" s="12" t="str">
        <f>IF(AND(BR341&lt;1,BS341&lt;1),"Produção e Intervalo",IF(BR341&lt;1,"Intervalo",IF(BS341&lt;1,"Produção","Aderente")))</f>
        <v>Aderente</v>
      </c>
      <c r="BR341" s="19">
        <f>IF(OR(B341="",F341=""),"*",AY341/P341)</f>
        <v>5.333333333333333</v>
      </c>
      <c r="BS341" s="19">
        <f>IF(OR(B341="",F341=""),"*",BA341/Q341)</f>
        <v>2</v>
      </c>
      <c r="BT341" s="8" t="str">
        <f t="shared" si="8"/>
        <v>OKOK</v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>
        <v>1</v>
      </c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2</v>
      </c>
      <c r="BI342" s="17"/>
      <c r="BJ342" s="17" t="s">
        <v>1484</v>
      </c>
      <c r="BK342" s="17" t="s">
        <v>1485</v>
      </c>
      <c r="BL342" s="16"/>
      <c r="BM342" s="130" t="s">
        <v>410</v>
      </c>
      <c r="BN342" s="130" t="s">
        <v>410</v>
      </c>
      <c r="BO342" s="130" t="s">
        <v>410</v>
      </c>
      <c r="BP342" s="18" t="s">
        <v>558</v>
      </c>
      <c r="BQ342" s="12" t="str">
        <f>IF(AND(BR342&lt;1,BS342&lt;1),"Produção e Intervalo",IF(BR342&lt;1,"Intervalo",IF(BS342&lt;1,"Produção","Aderente")))</f>
        <v>Aderente</v>
      </c>
      <c r="BR342" s="19">
        <f>IF(OR(B342="",F342=""),"*",AY342/P342)</f>
        <v>5.333333333333333</v>
      </c>
      <c r="BS342" s="19">
        <f>IF(OR(B342="",F342=""),"*",BA342/Q342)</f>
        <v>1</v>
      </c>
      <c r="BT342" s="8" t="str">
        <f t="shared" si="8"/>
        <v>OKOK</v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>
        <v>1750</v>
      </c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2</v>
      </c>
      <c r="BI343" s="17"/>
      <c r="BJ343" s="17" t="s">
        <v>1484</v>
      </c>
      <c r="BK343" s="17" t="s">
        <v>1485</v>
      </c>
      <c r="BL343" s="16"/>
      <c r="BM343" s="130" t="s">
        <v>410</v>
      </c>
      <c r="BN343" s="130" t="s">
        <v>410</v>
      </c>
      <c r="BO343" s="130" t="s">
        <v>410</v>
      </c>
      <c r="BP343" s="18" t="s">
        <v>558</v>
      </c>
      <c r="BQ343" s="12" t="str">
        <f>IF(AND(BR343&lt;1,BS343&lt;1),"Produção e Intervalo",IF(BR343&lt;1,"Intervalo",IF(BS343&lt;1,"Produção","Aderente")))</f>
        <v>Aderente</v>
      </c>
      <c r="BR343" s="19">
        <f>IF(OR(B343="",F343=""),"*",AY343/P343)</f>
        <v>4</v>
      </c>
      <c r="BS343" s="19">
        <f>IF(OR(B343="",F343=""),"*",BA343/Q343)</f>
        <v>3.6458333333333335</v>
      </c>
      <c r="BT343" s="8" t="str">
        <f t="shared" si="8"/>
        <v>OKOK</v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1486</v>
      </c>
      <c r="J344" s="105">
        <v>48</v>
      </c>
      <c r="K344" s="105">
        <v>135</v>
      </c>
      <c r="L344" s="105"/>
      <c r="M344" s="127" t="s">
        <v>1487</v>
      </c>
      <c r="N344" s="127" t="s">
        <v>1488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1489</v>
      </c>
      <c r="W344" s="151" t="s">
        <v>1402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>
        <v>1</v>
      </c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2</v>
      </c>
      <c r="BI344" s="17"/>
      <c r="BJ344" s="17" t="s">
        <v>1432</v>
      </c>
      <c r="BK344" s="18" t="s">
        <v>1490</v>
      </c>
      <c r="BL344" s="16"/>
      <c r="BM344" s="130" t="s">
        <v>410</v>
      </c>
      <c r="BN344" s="130" t="s">
        <v>410</v>
      </c>
      <c r="BO344" s="130" t="s">
        <v>410</v>
      </c>
      <c r="BP344" s="18"/>
      <c r="BQ344" s="12" t="str">
        <f>IF(AND(BR344&lt;1,BS344&lt;1),"Produção e Intervalo",IF(BR344&lt;1,"Intervalo",IF(BS344&lt;1,"Produção","Aderente")))</f>
        <v>Aderente</v>
      </c>
      <c r="BR344" s="19">
        <f>IF(OR(B344="",F344=""),"*",AY344/P344)</f>
        <v>1.0000000000000004</v>
      </c>
      <c r="BS344" s="19">
        <f>IF(OR(B344="",F344=""),"*",BA344/Q344)</f>
        <v>1</v>
      </c>
      <c r="BT344" s="8" t="str">
        <f t="shared" si="8"/>
        <v>OKOK</v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1491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">
        <v>701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">
        <v>51</v>
      </c>
      <c r="AN345" s="105" t="s">
        <v>194</v>
      </c>
      <c r="AO345" s="105">
        <f>IF(BS_CONTROLE[[#This Row],[SUB]]=0, "-", BS_CONTROLE[[#This Row],[SUB]])</f>
        <v>55</v>
      </c>
      <c r="AP345" s="105">
        <v>128</v>
      </c>
      <c r="AQ345" s="105" t="s">
        <v>558</v>
      </c>
      <c r="AR345" s="108">
        <v>0.375</v>
      </c>
      <c r="AS345" s="108">
        <v>0.3888888888888889</v>
      </c>
      <c r="AT345" s="108">
        <v>0.51388888888888884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0.12499999999999994</v>
      </c>
      <c r="AZ345" s="153"/>
      <c r="BA345" s="109">
        <v>1</v>
      </c>
      <c r="BB345" s="10" t="str">
        <f>IFERROR(_xlfn.XLOOKUP(AI345, BS_ATIVIDADE[ATIVIDADE],BS_ATIVIDADE[UNIDADE] ), "*")</f>
        <v>BINÁRIO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2</v>
      </c>
      <c r="BI345" s="17"/>
      <c r="BJ345" s="17" t="s">
        <v>1492</v>
      </c>
      <c r="BK345" s="17" t="s">
        <v>1493</v>
      </c>
      <c r="BL345" s="16"/>
      <c r="BM345" s="130" t="s">
        <v>406</v>
      </c>
      <c r="BN345" s="130" t="s">
        <v>435</v>
      </c>
      <c r="BO345" s="130" t="s">
        <v>486</v>
      </c>
      <c r="BP345" s="17" t="s">
        <v>1493</v>
      </c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2.2499999999999991</v>
      </c>
      <c r="BS345" s="19">
        <f>IF(OR(B345="",F345=""),"*",BA345/Q345)</f>
        <v>3.3333333333333335E-3</v>
      </c>
      <c r="BT345" s="8" t="str">
        <f t="shared" si="8"/>
        <v>SuperExecução</v>
      </c>
    </row>
    <row r="346" spans="1:72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>
        <v>1</v>
      </c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 t="s">
        <v>1494</v>
      </c>
      <c r="BK346" s="17" t="s">
        <v>1494</v>
      </c>
      <c r="BL346" s="16"/>
      <c r="BM346" s="130" t="s">
        <v>410</v>
      </c>
      <c r="BN346" s="130" t="s">
        <v>410</v>
      </c>
      <c r="BO346" s="130" t="s">
        <v>410</v>
      </c>
      <c r="BP346" s="18"/>
      <c r="BQ346" s="12" t="str">
        <f>IF(AND(BR346&lt;1,BS346&lt;1),"Produção e Intervalo",IF(BR346&lt;1,"Intervalo",IF(BS346&lt;1,"Produção","Aderente")))</f>
        <v>Aderente</v>
      </c>
      <c r="BR346" s="19">
        <f>IF(OR(B346="",F346=""),"*",AY346/P346)</f>
        <v>1</v>
      </c>
      <c r="BS346" s="19">
        <f>IF(OR(B346="",F346=""),"*",BA346/Q346)</f>
        <v>1</v>
      </c>
      <c r="BT346" s="8" t="str">
        <f t="shared" si="8"/>
        <v>OKOK</v>
      </c>
    </row>
    <row r="347" spans="1:72">
      <c r="A347" s="47" t="str">
        <f>D347&amp;B347</f>
        <v>EDSON (TP-719)46092</v>
      </c>
      <c r="B347" s="102">
        <v>46092</v>
      </c>
      <c r="C347" s="135">
        <f>IF(BS_CONTROLE[[#This Row],[DATA]]="","",WEEKNUM(BS_CONTROLE[[#This Row],[DATA]]))</f>
        <v>11</v>
      </c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6.9444444444444447E-4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>
        <v>103</v>
      </c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 t="s">
        <v>1484</v>
      </c>
      <c r="BK347" s="17" t="s">
        <v>1485</v>
      </c>
      <c r="BL347" s="16"/>
      <c r="BM347" s="130" t="s">
        <v>410</v>
      </c>
      <c r="BN347" s="130" t="s">
        <v>410</v>
      </c>
      <c r="BO347" s="130" t="s">
        <v>410</v>
      </c>
      <c r="BP347" s="18" t="s">
        <v>558</v>
      </c>
      <c r="BQ347" s="12" t="str">
        <f>IF(AND(BR347&lt;1,BS347&lt;1),"Produção e Intervalo",IF(BR347&lt;1,"Intervalo",IF(BS347&lt;1,"Produção","Aderente")))</f>
        <v>Aderente</v>
      </c>
      <c r="BR347" s="19">
        <f>IF(OR(B347="",F347=""),"*",AY347/P347)</f>
        <v>479.99999999999994</v>
      </c>
      <c r="BS347" s="19">
        <f>IF(OR(B347="",F347=""),"*",BA347/Q347)</f>
        <v>1.4714285714285715</v>
      </c>
      <c r="BT347" s="8" t="str">
        <f t="shared" si="8"/>
        <v>OKOK</v>
      </c>
    </row>
    <row r="348" spans="1:72">
      <c r="A348" s="47" t="str">
        <f>D348&amp;B348</f>
        <v>EDSON (TP-780)46092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841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6.9444444444444447E-4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>
        <v>101</v>
      </c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2</v>
      </c>
      <c r="BI348" s="17"/>
      <c r="BJ348" s="17" t="s">
        <v>1484</v>
      </c>
      <c r="BK348" s="17" t="s">
        <v>1485</v>
      </c>
      <c r="BL348" s="16"/>
      <c r="BM348" s="130" t="s">
        <v>410</v>
      </c>
      <c r="BN348" s="130" t="s">
        <v>410</v>
      </c>
      <c r="BO348" s="130" t="s">
        <v>410</v>
      </c>
      <c r="BP348" s="18" t="s">
        <v>558</v>
      </c>
      <c r="BQ348" s="12" t="str">
        <f>IF(AND(BR348&lt;1,BS348&lt;1),"Produção e Intervalo",IF(BR348&lt;1,"Intervalo",IF(BS348&lt;1,"Produção","Aderente")))</f>
        <v>Aderente</v>
      </c>
      <c r="BR348" s="19">
        <f>IF(OR(B348="",F348=""),"*",AY348/P348)</f>
        <v>479.99999999999994</v>
      </c>
      <c r="BS348" s="19">
        <f>IF(OR(B348="",F348=""),"*",BA348/Q348)</f>
        <v>1.4428571428571428</v>
      </c>
      <c r="BT348" s="8" t="str">
        <f t="shared" si="8"/>
        <v>OKOK</v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>
        <v>0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1466</v>
      </c>
      <c r="BK349" s="17" t="s">
        <v>1466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1466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1466</v>
      </c>
      <c r="BK350" s="17" t="s">
        <v>1466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1466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>
        <v>0</v>
      </c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1466</v>
      </c>
      <c r="BK351" s="17" t="s">
        <v>1466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1466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1495</v>
      </c>
      <c r="J352" s="105">
        <v>92</v>
      </c>
      <c r="K352" s="105">
        <v>65.3</v>
      </c>
      <c r="L352" s="105" t="s">
        <v>558</v>
      </c>
      <c r="M352" s="127" t="s">
        <v>1496</v>
      </c>
      <c r="N352" s="127" t="s">
        <v>1497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>
        <v>60</v>
      </c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2</v>
      </c>
      <c r="BI352" s="17"/>
      <c r="BJ352" s="17" t="s">
        <v>1498</v>
      </c>
      <c r="BK352" s="17" t="s">
        <v>1498</v>
      </c>
      <c r="BL352" s="16"/>
      <c r="BM352" s="130" t="s">
        <v>410</v>
      </c>
      <c r="BN352" s="130" t="s">
        <v>410</v>
      </c>
      <c r="BO352" s="130" t="s">
        <v>410</v>
      </c>
      <c r="BP352" s="18"/>
      <c r="BQ352" s="12" t="str">
        <f>IF(AND(BR352&lt;1,BS352&lt;1),"Produção e Intervalo",IF(BR352&lt;1,"Intervalo",IF(BS352&lt;1,"Produção","Aderente")))</f>
        <v>Aderente</v>
      </c>
      <c r="BR352" s="19">
        <f>IF(OR(B352="",F352=""),"*",AY352/P352)</f>
        <v>1.0000000000000004</v>
      </c>
      <c r="BS352" s="19">
        <f>IF(OR(B352="",F352=""),"*",BA352/Q352)</f>
        <v>1</v>
      </c>
      <c r="BT352" s="8" t="str">
        <f t="shared" si="8"/>
        <v>OKOK</v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1499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>
        <v>0</v>
      </c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>
        <v>0</v>
      </c>
      <c r="BI353" s="17"/>
      <c r="BJ353" s="17" t="s">
        <v>1500</v>
      </c>
      <c r="BK353" s="176" t="s">
        <v>1501</v>
      </c>
      <c r="BL353" s="16"/>
      <c r="BM353" s="130" t="s">
        <v>406</v>
      </c>
      <c r="BN353" s="130" t="s">
        <v>435</v>
      </c>
      <c r="BO353" s="130" t="s">
        <v>486</v>
      </c>
      <c r="BP353" s="176" t="s">
        <v>1501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SuperExecução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1502</v>
      </c>
      <c r="BK354" s="176" t="s">
        <v>1502</v>
      </c>
      <c r="BL354" s="16"/>
      <c r="BM354" s="130" t="s">
        <v>405</v>
      </c>
      <c r="BN354" s="130" t="s">
        <v>434</v>
      </c>
      <c r="BO354" s="130" t="s">
        <v>495</v>
      </c>
      <c r="BP354" s="176" t="s">
        <v>1502</v>
      </c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>CCOCirculaçãoIntervaloOportunidade</v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>
        <v>0</v>
      </c>
      <c r="AT355" s="108">
        <v>0</v>
      </c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>
        <v>0</v>
      </c>
      <c r="BI355" s="17"/>
      <c r="BJ355" s="17" t="s">
        <v>1503</v>
      </c>
      <c r="BK355" s="110" t="s">
        <v>1504</v>
      </c>
      <c r="BL355" s="16"/>
      <c r="BM355" s="130" t="s">
        <v>405</v>
      </c>
      <c r="BN355" s="130" t="s">
        <v>434</v>
      </c>
      <c r="BO355" s="130" t="s">
        <v>495</v>
      </c>
      <c r="BP355" s="110" t="s">
        <v>1504</v>
      </c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>CCOCirculaçãoIntervaloOportunidade</v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1466</v>
      </c>
      <c r="BK356" s="176" t="s">
        <v>1466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1466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>
        <v>52</v>
      </c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2</v>
      </c>
      <c r="BI357" s="17"/>
      <c r="BJ357" s="17" t="s">
        <v>1505</v>
      </c>
      <c r="BK357" s="17" t="s">
        <v>1506</v>
      </c>
      <c r="BL357" s="16"/>
      <c r="BM357" s="130" t="s">
        <v>405</v>
      </c>
      <c r="BN357" s="130" t="s">
        <v>434</v>
      </c>
      <c r="BO357" s="130" t="s">
        <v>512</v>
      </c>
      <c r="BP357" s="17" t="s">
        <v>1506</v>
      </c>
      <c r="BQ357" s="12" t="str">
        <f>IF(AND(BR357&lt;1,BS357&lt;1),"Produção e Intervalo",IF(BR357&lt;1,"Intervalo",IF(BS357&lt;1,"Produção","Aderente")))</f>
        <v>Intervalo</v>
      </c>
      <c r="BR357" s="19">
        <f>IF(OR(B357="",F357=""),"*",AY357/P357)</f>
        <v>0.66666666666666696</v>
      </c>
      <c r="BS357" s="19">
        <f>IF(OR(B357="",F357=""),"*",BA357/Q357)</f>
        <v>1.7333333333333334</v>
      </c>
      <c r="BT357" s="8" t="str">
        <f t="shared" si="8"/>
        <v>CCOCirculaçãoIntervaloOportunidade</v>
      </c>
    </row>
    <row r="358" spans="1:72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1507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2</v>
      </c>
      <c r="BI358" s="17"/>
      <c r="BJ358" s="17" t="s">
        <v>1508</v>
      </c>
      <c r="BK358" s="18" t="s">
        <v>1509</v>
      </c>
      <c r="BL358" s="16"/>
      <c r="BM358" s="130" t="s">
        <v>410</v>
      </c>
      <c r="BN358" s="130" t="s">
        <v>410</v>
      </c>
      <c r="BO358" s="130" t="s">
        <v>410</v>
      </c>
      <c r="BP358" s="18"/>
      <c r="BQ358" s="12" t="str">
        <f>IF(AND(BR358&lt;1,BS358&lt;1),"Produção e Intervalo",IF(BR358&lt;1,"Intervalo",IF(BS358&lt;1,"Produção","Aderente")))</f>
        <v>Aderente</v>
      </c>
      <c r="BR358" s="19">
        <f>IF(OR(B358="",F358=""),"*",AY358/P358)</f>
        <v>1.0000000000000018</v>
      </c>
      <c r="BS358" s="19">
        <f>IF(OR(B358="",F358=""),"*",BA358/Q358)</f>
        <v>1</v>
      </c>
      <c r="BT358" s="8" t="str">
        <f t="shared" si="8"/>
        <v>OKOK</v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 t="s">
        <v>389</v>
      </c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>
        <v>0</v>
      </c>
      <c r="AS360" s="108">
        <v>0</v>
      </c>
      <c r="AT360" s="108">
        <v>0</v>
      </c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>
        <v>0</v>
      </c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>
        <v>0</v>
      </c>
      <c r="BI360" s="17"/>
      <c r="BJ360" s="17" t="s">
        <v>1369</v>
      </c>
      <c r="BK360" s="17" t="s">
        <v>1369</v>
      </c>
      <c r="BL360" s="16"/>
      <c r="BM360" s="130" t="s">
        <v>412</v>
      </c>
      <c r="BN360" s="130" t="s">
        <v>436</v>
      </c>
      <c r="BO360" s="130" t="s">
        <v>436</v>
      </c>
      <c r="BP360" s="17" t="s">
        <v>1369</v>
      </c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>CondiçõesClimáticaChuva</v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 t="s">
        <v>389</v>
      </c>
      <c r="Z361" s="104"/>
      <c r="AA361" s="105" t="s">
        <v>1409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>
        <v>0.42638888888888887</v>
      </c>
      <c r="AS361" s="108">
        <v>0.46388888888888891</v>
      </c>
      <c r="AT361" s="108">
        <v>0.54722222222222228</v>
      </c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8.333333333333337E-2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>
        <v>1</v>
      </c>
      <c r="BI361" s="17"/>
      <c r="BJ361" s="17" t="s">
        <v>1510</v>
      </c>
      <c r="BK361" s="18" t="s">
        <v>1511</v>
      </c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</v>
      </c>
      <c r="BR361" s="19">
        <f>IF(OR(B361="",F361=""),"*",AY361/P361)</f>
        <v>1.0000000000000004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1486</v>
      </c>
      <c r="I362" s="106" t="s">
        <v>333</v>
      </c>
      <c r="J362" s="105">
        <v>68</v>
      </c>
      <c r="K362" s="105">
        <v>52</v>
      </c>
      <c r="L362" s="105"/>
      <c r="M362" s="127" t="s">
        <v>1512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1513</v>
      </c>
      <c r="I364" s="106" t="s">
        <v>1513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1514</v>
      </c>
      <c r="X364" s="104" t="s">
        <v>386</v>
      </c>
      <c r="Y364" s="129" t="s">
        <v>389</v>
      </c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>
        <v>0.39027777777777778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>
        <v>0</v>
      </c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>
        <v>0</v>
      </c>
      <c r="BI364" s="17"/>
      <c r="BJ364" s="17" t="s">
        <v>1515</v>
      </c>
      <c r="BK364" s="17" t="s">
        <v>1515</v>
      </c>
      <c r="BL364" s="16"/>
      <c r="BM364" s="130" t="s">
        <v>405</v>
      </c>
      <c r="BN364" s="130" t="s">
        <v>434</v>
      </c>
      <c r="BO364" s="130" t="s">
        <v>495</v>
      </c>
      <c r="BP364" s="17" t="s">
        <v>1515</v>
      </c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>CCOCirculaçãoIntervaloOportunidade</v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 t="s">
        <v>389</v>
      </c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>
        <v>0.44374999999999998</v>
      </c>
      <c r="AS365" s="108">
        <v>0.52777777777777779</v>
      </c>
      <c r="AT365" s="108">
        <v>0.59027777777777779</v>
      </c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6.25E-2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>
        <v>1</v>
      </c>
      <c r="BI365" s="17"/>
      <c r="BJ365" s="17" t="s">
        <v>1516</v>
      </c>
      <c r="BK365" s="17" t="s">
        <v>1517</v>
      </c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</v>
      </c>
      <c r="BR365" s="19">
        <f>IF(OR(B365="",F365=""),"*",AY365/P365)</f>
        <v>1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 t="s">
        <v>389</v>
      </c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>
        <v>0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>
        <v>0</v>
      </c>
      <c r="BI366" s="17"/>
      <c r="BJ366" s="17" t="s">
        <v>1369</v>
      </c>
      <c r="BK366" s="17" t="s">
        <v>1369</v>
      </c>
      <c r="BL366" s="16"/>
      <c r="BM366" s="130" t="s">
        <v>412</v>
      </c>
      <c r="BN366" s="130" t="s">
        <v>436</v>
      </c>
      <c r="BO366" s="130" t="s">
        <v>436</v>
      </c>
      <c r="BP366" s="17" t="s">
        <v>1369</v>
      </c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>CondiçõesClimáticaChuva</v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 t="s">
        <v>389</v>
      </c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>
        <v>0.38958333333333334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>
        <v>0</v>
      </c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>
        <v>0</v>
      </c>
      <c r="BI367" s="17"/>
      <c r="BJ367" s="17" t="s">
        <v>1518</v>
      </c>
      <c r="BK367" s="17" t="s">
        <v>1518</v>
      </c>
      <c r="BL367" s="16"/>
      <c r="BM367" s="130" t="s">
        <v>405</v>
      </c>
      <c r="BN367" s="130" t="s">
        <v>434</v>
      </c>
      <c r="BO367" s="130" t="s">
        <v>495</v>
      </c>
      <c r="BP367" s="17" t="s">
        <v>1518</v>
      </c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>CCOCirculaçãoIntervaloOportunidade</v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 t="s">
        <v>389</v>
      </c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>
        <v>0</v>
      </c>
      <c r="AS369" s="108">
        <v>0</v>
      </c>
      <c r="AT369" s="108">
        <v>0</v>
      </c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>
        <v>0</v>
      </c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>
        <v>0</v>
      </c>
      <c r="BI369" s="17"/>
      <c r="BJ369" s="17" t="s">
        <v>1369</v>
      </c>
      <c r="BK369" s="17" t="s">
        <v>1369</v>
      </c>
      <c r="BL369" s="16"/>
      <c r="BM369" s="130" t="s">
        <v>412</v>
      </c>
      <c r="BN369" s="130" t="s">
        <v>436</v>
      </c>
      <c r="BO369" s="130" t="s">
        <v>436</v>
      </c>
      <c r="BP369" s="17" t="s">
        <v>1369</v>
      </c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>CondiçõesClimáticaChuva</v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 t="s">
        <v>389</v>
      </c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>
        <v>0</v>
      </c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1369</v>
      </c>
      <c r="BK370" s="17" t="s">
        <v>1369</v>
      </c>
      <c r="BL370" s="16"/>
      <c r="BM370" s="130" t="s">
        <v>412</v>
      </c>
      <c r="BN370" s="130" t="s">
        <v>436</v>
      </c>
      <c r="BO370" s="130" t="s">
        <v>436</v>
      </c>
      <c r="BP370" s="17" t="s">
        <v>1369</v>
      </c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>CondiçõesClimáticaChuva</v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1481</v>
      </c>
      <c r="I372" s="106" t="s">
        <v>1481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1482</v>
      </c>
      <c r="W372" s="151" t="s">
        <v>1021</v>
      </c>
      <c r="X372" s="104" t="s">
        <v>386</v>
      </c>
      <c r="Y372" s="129" t="s">
        <v>389</v>
      </c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>
        <v>0</v>
      </c>
      <c r="AS372" s="108">
        <v>0</v>
      </c>
      <c r="AT372" s="108">
        <v>0</v>
      </c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>
        <v>0</v>
      </c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>
        <v>0</v>
      </c>
      <c r="BI372" s="17"/>
      <c r="BJ372" s="17" t="s">
        <v>1519</v>
      </c>
      <c r="BK372" s="17" t="s">
        <v>1519</v>
      </c>
      <c r="BL372" s="16"/>
      <c r="BM372" s="130" t="s">
        <v>412</v>
      </c>
      <c r="BN372" s="130" t="s">
        <v>436</v>
      </c>
      <c r="BO372" s="130" t="s">
        <v>436</v>
      </c>
      <c r="BP372" s="17" t="s">
        <v>1519</v>
      </c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>CondiçõesClimáticaChuva</v>
      </c>
    </row>
    <row r="373" spans="1:72" hidden="1">
      <c r="A373" s="47" t="str">
        <f>D373&amp;B373</f>
        <v>W6046093</v>
      </c>
      <c r="B373" s="102">
        <v>46093</v>
      </c>
      <c r="C373" s="135">
        <f>IF(BS_CONTROLE[[#This Row],[DATA]]="","",WEEKNUM(BS_CONTROLE[[#This Row],[DATA]]))</f>
        <v>11</v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>
        <v>0.35416666666666669</v>
      </c>
      <c r="P373" s="106">
        <v>2.7777777777777776E-2</v>
      </c>
      <c r="Q373" s="105">
        <v>1</v>
      </c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 t="s">
        <v>1184</v>
      </c>
      <c r="W373" s="151" t="s">
        <v>1520</v>
      </c>
      <c r="X373" s="104" t="s">
        <v>386</v>
      </c>
      <c r="Y373" s="129" t="s">
        <v>389</v>
      </c>
      <c r="Z373" s="104"/>
      <c r="AA373" s="105">
        <v>2</v>
      </c>
      <c r="AB373" s="103" t="s">
        <v>377</v>
      </c>
      <c r="AC373" s="152" t="s">
        <v>371</v>
      </c>
      <c r="AD373" s="107">
        <v>0.29166666666666669</v>
      </c>
      <c r="AE373" s="105">
        <v>7694</v>
      </c>
      <c r="AF373" s="105" t="s">
        <v>558</v>
      </c>
      <c r="AG373" s="105"/>
      <c r="AH373" s="15"/>
      <c r="AI373" s="126" t="s">
        <v>572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">
        <v>1521</v>
      </c>
      <c r="AN373" s="105" t="s">
        <v>1521</v>
      </c>
      <c r="AO373" s="105">
        <f>IF(BS_CONTROLE[[#This Row],[SUB]]=0, "-", BS_CONTROLE[[#This Row],[SUB]])</f>
        <v>55</v>
      </c>
      <c r="AP373" s="105">
        <v>132</v>
      </c>
      <c r="AQ373" s="105" t="s">
        <v>558</v>
      </c>
      <c r="AR373" s="108">
        <v>0.35347222222222224</v>
      </c>
      <c r="AS373" s="108">
        <v>0</v>
      </c>
      <c r="AT373" s="108">
        <v>0</v>
      </c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>
        <v>0</v>
      </c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>
        <v>0</v>
      </c>
      <c r="BI373" s="17"/>
      <c r="BJ373" s="17" t="s">
        <v>1522</v>
      </c>
      <c r="BK373" s="17" t="s">
        <v>1522</v>
      </c>
      <c r="BL373" s="16"/>
      <c r="BM373" s="130" t="s">
        <v>405</v>
      </c>
      <c r="BN373" s="130" t="s">
        <v>434</v>
      </c>
      <c r="BO373" s="130" t="s">
        <v>495</v>
      </c>
      <c r="BP373" s="17" t="s">
        <v>1522</v>
      </c>
      <c r="BQ373" s="12" t="str">
        <f>IF(AND(BR373&lt;1,BS373&lt;1),"Produção e Intervalo",IF(BR373&lt;1,"Intervalo",IF(BS373&lt;1,"Produção","Aderente")))</f>
        <v>Produção e Intervalo</v>
      </c>
      <c r="BR373" s="19">
        <f>IF(OR(B373="",F373=""),"*",AY373/P373)</f>
        <v>0</v>
      </c>
      <c r="BS373" s="19">
        <f>IF(OR(B373="",F373=""),"*",BA373/Q373)</f>
        <v>0</v>
      </c>
      <c r="BT373" s="8" t="str">
        <f t="shared" si="8"/>
        <v>CCOCirculaçãoIntervaloOportunidade</v>
      </c>
    </row>
    <row r="374" spans="1:72" hidden="1">
      <c r="A374" s="47" t="str">
        <f>D374&amp;B374</f>
        <v>EDSON (TP-719)46093</v>
      </c>
      <c r="B374" s="102">
        <v>46093</v>
      </c>
      <c r="C374" s="135">
        <f>IF(BS_CONTROLE[[#This Row],[DATA]]="","",WEEKNUM(BS_CONTROLE[[#This Row],[DATA]]))</f>
        <v>11</v>
      </c>
      <c r="D374" s="104" t="s">
        <v>840</v>
      </c>
      <c r="E374" s="159">
        <v>188</v>
      </c>
      <c r="F374" s="126" t="s">
        <v>721</v>
      </c>
      <c r="G374" s="142" t="str">
        <f>IF(D374="","*",VLOOKUP(F374,BS_ATIVIDADE[],3,FALSE))</f>
        <v>DORMENTE - DESCARGA</v>
      </c>
      <c r="H374" s="106" t="s">
        <v>558</v>
      </c>
      <c r="I374" s="106" t="s">
        <v>558</v>
      </c>
      <c r="J374" s="105">
        <v>55</v>
      </c>
      <c r="K374" s="105">
        <v>129.16999999999999</v>
      </c>
      <c r="L374" s="105">
        <v>129.61099999999999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4" s="106">
        <v>0.375</v>
      </c>
      <c r="P374" s="106">
        <v>8.3333333333333329E-2</v>
      </c>
      <c r="Q374" s="105">
        <v>30</v>
      </c>
      <c r="R374" s="10" t="str">
        <f>IFERROR(_xlfn.XLOOKUP(F374, BS_ATIVIDADE[ATIVIDADE],BS_ATIVIDADE[UNIDADE] ), "*")</f>
        <v>Nº DE DORMENTES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4" s="105" t="s">
        <v>1184</v>
      </c>
      <c r="W374" s="151" t="s">
        <v>1092</v>
      </c>
      <c r="X374" s="104" t="s">
        <v>386</v>
      </c>
      <c r="Y374" s="129" t="s">
        <v>389</v>
      </c>
      <c r="Z374" s="104"/>
      <c r="AA374" s="105" t="s">
        <v>558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DESCARGA - DORMENTE</v>
      </c>
      <c r="AJ374" s="9" t="str">
        <f>IF(BS_CONTROLE[[#This Row],[Atividade]]=0, "-", BS_CONTROLE[[#This Row],[Atividade]])</f>
        <v>PDM - DESCARGA - DORMENTE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ZYQ-ZEM</v>
      </c>
      <c r="AN374" s="105" t="str">
        <f>IF(BS_CONTROLE[[#This Row],[SB]]=0, "-", BS_CONTROLE[[#This Row],[SB]])</f>
        <v>130ZYQ2</v>
      </c>
      <c r="AO374" s="105">
        <f>IF(BS_CONTROLE[[#This Row],[SUB]]=0, "-", BS_CONTROLE[[#This Row],[SUB]])</f>
        <v>55</v>
      </c>
      <c r="AP374" s="105">
        <f>BS_CONTROLE[[#This Row],[KM - Inicio]]</f>
        <v>129.16999999999999</v>
      </c>
      <c r="AQ374" s="105">
        <f>BS_CONTROLE[[#This Row],[KM - Inicio]]</f>
        <v>129.16999999999999</v>
      </c>
      <c r="AR374" s="108">
        <v>0.44166666666666665</v>
      </c>
      <c r="AS374" s="108">
        <v>0.50347222222222221</v>
      </c>
      <c r="AT374" s="108">
        <v>0.56597222222222221</v>
      </c>
      <c r="AU374" s="136"/>
      <c r="AV374" s="136"/>
      <c r="AW374" s="14"/>
      <c r="AX374" s="14"/>
      <c r="AY374" s="164">
        <f>IF(D374="","*",IFERROR(IF(ISODD(COUNT(AS374:AX374)),"ERRO",SUM((AT374-AS374),(AV374-AU374),(AX374-AW374))),"ERRO"))</f>
        <v>6.25E-2</v>
      </c>
      <c r="AZ374" s="153"/>
      <c r="BA374" s="109"/>
      <c r="BB374" s="10" t="str">
        <f>IFERROR(_xlfn.XLOOKUP(AI374, BS_ATIVIDADE[ATIVIDADE],BS_ATIVIDADE[UNIDADE] ), "*")</f>
        <v>Nº DE DORMENTES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4" s="150"/>
      <c r="BG374" s="16"/>
      <c r="BH374" s="17">
        <v>1</v>
      </c>
      <c r="BI374" s="17"/>
      <c r="BJ374" s="17" t="s">
        <v>1523</v>
      </c>
      <c r="BK374" s="18" t="s">
        <v>1524</v>
      </c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Produção e Intervalo</v>
      </c>
      <c r="BR374" s="19">
        <f>IF(OR(B374="",F374=""),"*",AY374/P374)</f>
        <v>0.75</v>
      </c>
      <c r="BS374" s="19">
        <f>IF(OR(B374="",F374=""),"*",BA374/Q374)</f>
        <v>0</v>
      </c>
      <c r="BT374" s="8" t="str">
        <f t="shared" si="8"/>
        <v/>
      </c>
    </row>
    <row r="375" spans="1:72" hidden="1">
      <c r="A375" s="47" t="str">
        <f>D375&amp;B375</f>
        <v>EDSON (TP-719)46093</v>
      </c>
      <c r="B375" s="102">
        <v>46093</v>
      </c>
      <c r="C375" s="135">
        <f>IF(BS_CONTROLE[[#This Row],[DATA]]="","",WEEKNUM(BS_CONTROLE[[#This Row],[DATA]]))</f>
        <v>11</v>
      </c>
      <c r="D375" s="104" t="s">
        <v>840</v>
      </c>
      <c r="E375" s="159">
        <v>189</v>
      </c>
      <c r="F375" s="126" t="s">
        <v>721</v>
      </c>
      <c r="G375" s="142" t="str">
        <f>IF(D375="","*",VLOOKUP(F375,BS_ATIVIDADE[],3,FALSE))</f>
        <v>DORMENTE - DESCARGA</v>
      </c>
      <c r="H375" s="106" t="s">
        <v>558</v>
      </c>
      <c r="I375" s="106" t="s">
        <v>558</v>
      </c>
      <c r="J375" s="105">
        <v>55</v>
      </c>
      <c r="K375" s="105">
        <v>130.6</v>
      </c>
      <c r="L375" s="105">
        <v>130.80000000000001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5" s="106">
        <v>0.375</v>
      </c>
      <c r="P375" s="106">
        <v>8.3333333333333329E-2</v>
      </c>
      <c r="Q375" s="105">
        <v>30</v>
      </c>
      <c r="R375" s="10" t="str">
        <f>IFERROR(_xlfn.XLOOKUP(F375, BS_ATIVIDADE[ATIVIDADE],BS_ATIVIDADE[UNIDADE] ), "*")</f>
        <v>Nº DE DORMENTES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5" s="105" t="s">
        <v>1184</v>
      </c>
      <c r="W375" s="151" t="s">
        <v>1092</v>
      </c>
      <c r="X375" s="104" t="s">
        <v>386</v>
      </c>
      <c r="Y375" s="129" t="s">
        <v>389</v>
      </c>
      <c r="Z375" s="104"/>
      <c r="AA375" s="105" t="s">
        <v>558</v>
      </c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PDM - DESCARGA - DORMENTE</v>
      </c>
      <c r="AJ375" s="9" t="str">
        <f>IF(BS_CONTROLE[[#This Row],[Atividade]]=0, "-", BS_CONTROLE[[#This Row],[Atividade]])</f>
        <v>PDM - DESCARGA - DORMENTE</v>
      </c>
      <c r="AK375" s="31" t="str">
        <f>BS_CONTROLE[[#This Row],[Local - Partida]]</f>
        <v>-</v>
      </c>
      <c r="AL375" s="31" t="str">
        <f>BS_CONTROLE[[#This Row],[Local - Encerramento]]</f>
        <v>-</v>
      </c>
      <c r="AM375" s="105" t="str">
        <f>IF(BS_CONTROLE[[#This Row],[Entre - Estações]]=0, "-", BS_CONTROLE[[#This Row],[Entre - Estações]])</f>
        <v>ZYQ-ZEM</v>
      </c>
      <c r="AN375" s="105" t="str">
        <f>IF(BS_CONTROLE[[#This Row],[SB]]=0, "-", BS_CONTROLE[[#This Row],[SB]])</f>
        <v>ZEM1302</v>
      </c>
      <c r="AO375" s="105">
        <f>IF(BS_CONTROLE[[#This Row],[SUB]]=0, "-", BS_CONTROLE[[#This Row],[SUB]])</f>
        <v>55</v>
      </c>
      <c r="AP375" s="105">
        <f>BS_CONTROLE[[#This Row],[KM - Inicio]]</f>
        <v>130.6</v>
      </c>
      <c r="AQ375" s="105">
        <f>BS_CONTROLE[[#This Row],[KM - Inicio]]</f>
        <v>130.6</v>
      </c>
      <c r="AR375" s="108">
        <v>0.44166666666666665</v>
      </c>
      <c r="AS375" s="108">
        <v>0.50347222222222221</v>
      </c>
      <c r="AT375" s="108">
        <v>0.56597222222222221</v>
      </c>
      <c r="AU375" s="136"/>
      <c r="AV375" s="136"/>
      <c r="AW375" s="14"/>
      <c r="AX375" s="14"/>
      <c r="AY375" s="164">
        <f>IF(D375="","*",IFERROR(IF(ISODD(COUNT(AS375:AX375)),"ERRO",SUM((AT375-AS375),(AV375-AU375),(AX375-AW375))),"ERRO"))</f>
        <v>6.25E-2</v>
      </c>
      <c r="AZ375" s="153"/>
      <c r="BA375" s="109"/>
      <c r="BB375" s="10" t="str">
        <f>IFERROR(_xlfn.XLOOKUP(AI375, BS_ATIVIDADE[ATIVIDADE],BS_ATIVIDADE[UNIDADE] ), "*")</f>
        <v>Nº DE DORMENTES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5" s="150"/>
      <c r="BG375" s="16"/>
      <c r="BH375" s="17">
        <v>1</v>
      </c>
      <c r="BI375" s="17"/>
      <c r="BJ375" s="17" t="s">
        <v>1523</v>
      </c>
      <c r="BK375" s="18" t="s">
        <v>1524</v>
      </c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Produção e Intervalo</v>
      </c>
      <c r="BR375" s="19">
        <f>IF(OR(B375="",F375=""),"*",AY375/P375)</f>
        <v>0.75</v>
      </c>
      <c r="BS375" s="19">
        <f>IF(OR(B375="",F375=""),"*",BA375/Q375)</f>
        <v>0</v>
      </c>
      <c r="BT375" s="8" t="str">
        <f t="shared" si="8"/>
        <v/>
      </c>
    </row>
    <row r="376" spans="1:72" hidden="1">
      <c r="A376" s="47" t="str">
        <f>D376&amp;B376</f>
        <v>V8946093</v>
      </c>
      <c r="B376" s="102">
        <v>46093</v>
      </c>
      <c r="C376" s="135">
        <f>IF(BS_CONTROLE[[#This Row],[DATA]]="","",WEEKNUM(BS_CONTROLE[[#This Row],[DATA]]))</f>
        <v>11</v>
      </c>
      <c r="D376" s="104" t="s">
        <v>768</v>
      </c>
      <c r="E376" s="159">
        <v>121</v>
      </c>
      <c r="F376" s="126" t="s">
        <v>663</v>
      </c>
      <c r="G376" s="142" t="str">
        <f>IF(D376="","*",VLOOKUP(F376,BS_ATIVIDADE[],3,FALSE))</f>
        <v>MECANIZAÇÃO - SOCADORA</v>
      </c>
      <c r="H376" s="106" t="s">
        <v>1302</v>
      </c>
      <c r="I376" s="106" t="s">
        <v>1068</v>
      </c>
      <c r="J376" s="105">
        <v>55</v>
      </c>
      <c r="K376" s="105">
        <v>132.5</v>
      </c>
      <c r="L376" s="105">
        <v>131.97999999999999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76" s="106">
        <v>0.38541666666666669</v>
      </c>
      <c r="P376" s="106">
        <v>8.3333333333333329E-2</v>
      </c>
      <c r="Q376" s="105">
        <v>480</v>
      </c>
      <c r="R376" s="10" t="str">
        <f>IFERROR(_xlfn.XLOOKUP(F376, BS_ATIVIDADE[ATIVIDADE],BS_ATIVIDADE[UNIDADE] ), "*")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6" s="105" t="s">
        <v>1072</v>
      </c>
      <c r="W376" s="151" t="s">
        <v>1013</v>
      </c>
      <c r="X376" s="104" t="s">
        <v>386</v>
      </c>
      <c r="Y376" s="129" t="s">
        <v>389</v>
      </c>
      <c r="Z376" s="104"/>
      <c r="AA376" s="105">
        <v>1</v>
      </c>
      <c r="AB376" s="103" t="s">
        <v>377</v>
      </c>
      <c r="AC376" s="152" t="s">
        <v>371</v>
      </c>
      <c r="AD376" s="107">
        <v>0.35416666666666669</v>
      </c>
      <c r="AE376" s="105">
        <v>6239</v>
      </c>
      <c r="AF376" s="105"/>
      <c r="AG376" s="105"/>
      <c r="AH376" s="15"/>
      <c r="AI376" s="126" t="str">
        <f>IF(BS_CONTROLE[[#This Row],[Atividade]]=0, "-", BS_CONTROLE[[#This Row],[Atividade]])</f>
        <v>MECANIZAÇÃO - SOCADORA</v>
      </c>
      <c r="AJ376" s="9" t="str">
        <f>IF(BS_CONTROLE[[#This Row],[Atividade]]=0, "-", BS_CONTROLE[[#This Row],[Atividade]])</f>
        <v>MECANIZAÇÃO - SOCADORA</v>
      </c>
      <c r="AK376" s="31" t="str">
        <f>BS_CONTROLE[[#This Row],[Local - Partida]]</f>
        <v>ZEM130-1</v>
      </c>
      <c r="AL376" s="31" t="str">
        <f>BS_CONTROLE[[#This Row],[Local - Encerramento]]</f>
        <v>ZEM130-2</v>
      </c>
      <c r="AM376" s="105" t="str">
        <f>IF(BS_CONTROLE[[#This Row],[Entre - Estações]]=0, "-", BS_CONTROLE[[#This Row],[Entre - Estações]])</f>
        <v>ZYQ-ZEM</v>
      </c>
      <c r="AN376" s="105" t="str">
        <f>IF(BS_CONTROLE[[#This Row],[SB]]=0, "-", BS_CONTROLE[[#This Row],[SB]])</f>
        <v>ZEM1302</v>
      </c>
      <c r="AO376" s="105">
        <f>IF(BS_CONTROLE[[#This Row],[SUB]]=0, "-", BS_CONTROLE[[#This Row],[SUB]])</f>
        <v>55</v>
      </c>
      <c r="AP376" s="105">
        <f>BS_CONTROLE[[#This Row],[KM - Inicio]]</f>
        <v>132.5</v>
      </c>
      <c r="AQ376" s="105">
        <f>BS_CONTROLE[[#This Row],[KM - Inicio]]</f>
        <v>132.5</v>
      </c>
      <c r="AR376" s="108">
        <v>0.39513888888888887</v>
      </c>
      <c r="AS376" s="108">
        <v>0</v>
      </c>
      <c r="AT376" s="108">
        <v>0</v>
      </c>
      <c r="AU376" s="136"/>
      <c r="AV376" s="136"/>
      <c r="AW376" s="14"/>
      <c r="AX376" s="14"/>
      <c r="AY376" s="164">
        <f>IF(D376="","*",IFERROR(IF(ISODD(COUNT(AS376:AX376)),"ERRO",SUM((AT376-AS376),(AV376-AU376),(AX376-AW376))),"ERRO"))</f>
        <v>0</v>
      </c>
      <c r="AZ376" s="153"/>
      <c r="BA376" s="109">
        <v>0</v>
      </c>
      <c r="BB376" s="10" t="str">
        <f>IFERROR(_xlfn.XLOOKUP(AI376, BS_ATIVIDADE[ATIVIDADE],BS_ATIVIDADE[UNIDADE] ), "*")</f>
        <v>M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6" s="150"/>
      <c r="BG376" s="16"/>
      <c r="BH376" s="17">
        <v>0</v>
      </c>
      <c r="BI376" s="17"/>
      <c r="BJ376" s="17" t="s">
        <v>1525</v>
      </c>
      <c r="BK376" s="17" t="s">
        <v>1525</v>
      </c>
      <c r="BL376" s="16"/>
      <c r="BM376" s="130" t="s">
        <v>405</v>
      </c>
      <c r="BN376" s="130" t="s">
        <v>434</v>
      </c>
      <c r="BO376" s="130" t="s">
        <v>495</v>
      </c>
      <c r="BP376" s="17" t="s">
        <v>1525</v>
      </c>
      <c r="BQ376" s="12" t="str">
        <f>IF(AND(BR376&lt;1,BS376&lt;1),"Produção e Intervalo",IF(BR376&lt;1,"Intervalo",IF(BS376&lt;1,"Produção","Aderente")))</f>
        <v>Produção e Intervalo</v>
      </c>
      <c r="BR376" s="19">
        <f>IF(OR(B376="",F376=""),"*",AY376/P376)</f>
        <v>0</v>
      </c>
      <c r="BS376" s="19">
        <f>IF(OR(B376="",F376=""),"*",BA376/Q376)</f>
        <v>0</v>
      </c>
      <c r="BT376" s="8" t="str">
        <f t="shared" si="8"/>
        <v>CCOCirculaçãoIntervaloOportunidade</v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>MOD ZRB46093</v>
      </c>
      <c r="B378" s="102">
        <v>46093</v>
      </c>
      <c r="C378" s="135">
        <f>IF(BS_CONTROLE[[#This Row],[DATA]]="","",WEEKNUM(BS_CONTROLE[[#This Row],[DATA]]))</f>
        <v>11</v>
      </c>
      <c r="D378" s="104" t="s">
        <v>582</v>
      </c>
      <c r="E378" s="159">
        <v>39</v>
      </c>
      <c r="F378" s="126" t="s">
        <v>548</v>
      </c>
      <c r="G378" s="142" t="str">
        <f>IF(D378="","*",VLOOKUP(F378,BS_ATIVIDADE[],3,FALSE))</f>
        <v>OUTROS</v>
      </c>
      <c r="H378" s="106" t="s">
        <v>558</v>
      </c>
      <c r="I378" s="106" t="s">
        <v>558</v>
      </c>
      <c r="J378" s="105">
        <v>55</v>
      </c>
      <c r="K378" s="105">
        <v>145.9</v>
      </c>
      <c r="L378" s="105">
        <v>151.69999999999999</v>
      </c>
      <c r="M378" s="127" t="s">
        <v>1104</v>
      </c>
      <c r="N378" s="127" t="s">
        <v>1105</v>
      </c>
      <c r="O378" s="106">
        <v>0.33333333333333331</v>
      </c>
      <c r="P378" s="106">
        <v>0.33333333333333331</v>
      </c>
      <c r="Q378" s="105">
        <v>1</v>
      </c>
      <c r="R378" s="10" t="str">
        <f>IFERROR(_xlfn.XLOOKUP(F378, BS_ATIVIDADE[ATIVIDADE],BS_ATIVIDADE[UNIDADE] ), "*")</f>
        <v>BINÁRIO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8" s="105" t="s">
        <v>1074</v>
      </c>
      <c r="W378" s="151" t="s">
        <v>1526</v>
      </c>
      <c r="X378" s="104" t="s">
        <v>381</v>
      </c>
      <c r="Y378" s="129" t="s">
        <v>389</v>
      </c>
      <c r="Z378" s="104"/>
      <c r="AA378" s="105" t="s">
        <v>558</v>
      </c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BLOCO</v>
      </c>
      <c r="AJ378" s="9" t="str">
        <f>IF(BS_CONTROLE[[#This Row],[Atividade]]=0, "-", BS_CONTROLE[[#This Row],[Atividade]])</f>
        <v>BLOCO</v>
      </c>
      <c r="AK378" s="31" t="str">
        <f>BS_CONTROLE[[#This Row],[Local - Partida]]</f>
        <v>-</v>
      </c>
      <c r="AL378" s="31" t="str">
        <f>BS_CONTROLE[[#This Row],[Local - Encerramento]]</f>
        <v>-</v>
      </c>
      <c r="AM378" s="105" t="str">
        <f>IF(BS_CONTROLE[[#This Row],[Entre - Estações]]=0, "-", BS_CONTROLE[[#This Row],[Entre - Estações]])</f>
        <v>ZEJ-ZRB</v>
      </c>
      <c r="AN378" s="105" t="str">
        <f>IF(BS_CONTROLE[[#This Row],[SB]]=0, "-", BS_CONTROLE[[#This Row],[SB]])</f>
        <v>ZEJZRB</v>
      </c>
      <c r="AO378" s="105">
        <f>IF(BS_CONTROLE[[#This Row],[SUB]]=0, "-", BS_CONTROLE[[#This Row],[SUB]])</f>
        <v>55</v>
      </c>
      <c r="AP378" s="105">
        <f>BS_CONTROLE[[#This Row],[KM - Inicio]]</f>
        <v>145.9</v>
      </c>
      <c r="AQ378" s="105">
        <f>BS_CONTROLE[[#This Row],[KM - Inicio]]</f>
        <v>145.9</v>
      </c>
      <c r="AR378" s="108">
        <v>0.41666666666666669</v>
      </c>
      <c r="AS378" s="108">
        <v>0.41666666666666669</v>
      </c>
      <c r="AT378" s="108">
        <v>0.83333333333333337</v>
      </c>
      <c r="AU378" s="136"/>
      <c r="AV378" s="136"/>
      <c r="AW378" s="14"/>
      <c r="AX378" s="14"/>
      <c r="AY378" s="164">
        <f>IF(D378="","*",IFERROR(IF(ISODD(COUNT(AS378:AX378)),"ERRO",SUM((AT378-AS378),(AV378-AU378),(AX378-AW378))),"ERRO"))</f>
        <v>0.41666666666666669</v>
      </c>
      <c r="AZ378" s="153"/>
      <c r="BA378" s="109"/>
      <c r="BB378" s="10" t="str">
        <f>IFERROR(_xlfn.XLOOKUP(AI378, BS_ATIVIDADE[ATIVIDADE],BS_ATIVIDADE[UNIDADE] ), "*")</f>
        <v>BINÁRIO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8" s="150"/>
      <c r="BG378" s="16"/>
      <c r="BH378" s="17">
        <v>1</v>
      </c>
      <c r="BI378" s="17"/>
      <c r="BJ378" s="17" t="s">
        <v>1527</v>
      </c>
      <c r="BK378" s="17" t="s">
        <v>1527</v>
      </c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Produção</v>
      </c>
      <c r="BR378" s="19">
        <f>IF(OR(B378="",F378=""),"*",AY378/P378)</f>
        <v>1.2500000000000002</v>
      </c>
      <c r="BS378" s="19">
        <f>IF(OR(B378="",F378=""),"*",BA378/Q378)</f>
        <v>0</v>
      </c>
      <c r="BT378" s="8" t="str">
        <f t="shared" si="8"/>
        <v/>
      </c>
    </row>
    <row r="379" spans="1:72" hidden="1">
      <c r="A379" s="47" t="str">
        <f>D379&amp;B379</f>
        <v>W9646093</v>
      </c>
      <c r="B379" s="102">
        <v>46093</v>
      </c>
      <c r="C379" s="135">
        <f>IF(BS_CONTROLE[[#This Row],[DATA]]="","",WEEKNUM(BS_CONTROLE[[#This Row],[DATA]]))</f>
        <v>11</v>
      </c>
      <c r="D379" s="104" t="s">
        <v>805</v>
      </c>
      <c r="E379" s="159">
        <v>34</v>
      </c>
      <c r="F379" s="126" t="s">
        <v>682</v>
      </c>
      <c r="G379" s="142" t="str">
        <f>IF(D379="","*",VLOOKUP(F379,BS_ATIVIDADE[],3,FALSE))</f>
        <v>MODERNIZAÇÃO</v>
      </c>
      <c r="H379" s="106" t="s">
        <v>1096</v>
      </c>
      <c r="I379" s="106" t="s">
        <v>1096</v>
      </c>
      <c r="J379" s="105">
        <v>55</v>
      </c>
      <c r="K379" s="105">
        <v>147.52000000000001</v>
      </c>
      <c r="L379" s="105" t="s">
        <v>558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79" s="106">
        <v>0.31944444444444442</v>
      </c>
      <c r="P379" s="106">
        <v>0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9" s="105" t="s">
        <v>1074</v>
      </c>
      <c r="W379" s="151" t="s">
        <v>1528</v>
      </c>
      <c r="X379" s="104" t="s">
        <v>386</v>
      </c>
      <c r="Y379" s="129" t="s">
        <v>389</v>
      </c>
      <c r="Z379" s="104"/>
      <c r="AA379" s="105">
        <v>1</v>
      </c>
      <c r="AB379" s="103" t="s">
        <v>377</v>
      </c>
      <c r="AC379" s="152" t="s">
        <v>371</v>
      </c>
      <c r="AD379" s="107">
        <v>0.29166666666666669</v>
      </c>
      <c r="AE379" s="105"/>
      <c r="AF379" s="105"/>
      <c r="AG379" s="105"/>
      <c r="AH379" s="15"/>
      <c r="AI379" s="126" t="str">
        <f>IF(BS_CONTROLE[[#This Row],[Atividade]]=0, "-", BS_CONTROLE[[#This Row],[Atividade]])</f>
        <v>MODERNIZAÇÃO - OUTRA ATIVIDADE</v>
      </c>
      <c r="AJ379" s="9" t="str">
        <f>IF(BS_CONTROLE[[#This Row],[Atividade]]=0, "-", BS_CONTROLE[[#This Row],[Atividade]])</f>
        <v>MODERNIZAÇÃO - OUTRA ATIVIDADE</v>
      </c>
      <c r="AK379" s="31" t="str">
        <f>BS_CONTROLE[[#This Row],[Local - Partida]]</f>
        <v xml:space="preserve">ZEM1 </v>
      </c>
      <c r="AL379" s="31" t="str">
        <f>BS_CONTROLE[[#This Row],[Local - Encerramento]]</f>
        <v xml:space="preserve">ZEM1 </v>
      </c>
      <c r="AM379" s="105" t="str">
        <f>IF(BS_CONTROLE[[#This Row],[Entre - Estações]]=0, "-", BS_CONTROLE[[#This Row],[Entre - Estações]])</f>
        <v>ZEJ-ZEV</v>
      </c>
      <c r="AN379" s="105" t="str">
        <f>IF(BS_CONTROLE[[#This Row],[SB]]=0, "-", BS_CONTROLE[[#This Row],[SB]])</f>
        <v>148ZEJ2</v>
      </c>
      <c r="AO379" s="105">
        <f>IF(BS_CONTROLE[[#This Row],[SUB]]=0, "-", BS_CONTROLE[[#This Row],[SUB]])</f>
        <v>55</v>
      </c>
      <c r="AP379" s="105">
        <f>BS_CONTROLE[[#This Row],[KM - Inicio]]</f>
        <v>147.52000000000001</v>
      </c>
      <c r="AQ379" s="105">
        <f>BS_CONTROLE[[#This Row],[KM - Inicio]]</f>
        <v>147.52000000000001</v>
      </c>
      <c r="AR379" s="108">
        <v>0.31111111111111112</v>
      </c>
      <c r="AS379" s="108">
        <v>0</v>
      </c>
      <c r="AT379" s="108">
        <v>0</v>
      </c>
      <c r="AU379" s="136"/>
      <c r="AV379" s="136"/>
      <c r="AW379" s="14"/>
      <c r="AX379" s="14"/>
      <c r="AY379" s="164">
        <f>IF(D379="","*",IFERROR(IF(ISODD(COUNT(AS379:AX379)),"ERRO",SUM((AT379-AS379),(AV379-AU379),(AX379-AW379))),"ERRO"))</f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9" s="150"/>
      <c r="BG379" s="16"/>
      <c r="BH379" s="17">
        <v>1</v>
      </c>
      <c r="BI379" s="17"/>
      <c r="BJ379" s="17" t="s">
        <v>1527</v>
      </c>
      <c r="BK379" s="17" t="s">
        <v>1527</v>
      </c>
      <c r="BL379" s="16"/>
      <c r="BM379" s="130"/>
      <c r="BN379" s="130"/>
      <c r="BO379" s="130"/>
      <c r="BP379" s="18"/>
      <c r="BQ379" s="12" t="e">
        <f>IF(AND(BR379&lt;1,BS379&lt;1),"Produção e Intervalo",IF(BR379&lt;1,"Intervalo",IF(BS379&lt;1,"Produção","Aderente")))</f>
        <v>#DIV/0!</v>
      </c>
      <c r="BR379" s="19" t="e">
        <f>IF(OR(B379="",F379=""),"*",AY379/P379)</f>
        <v>#DIV/0!</v>
      </c>
      <c r="BS379" s="19">
        <f>IF(OR(B379="",F379=""),"*",BA379/Q379)</f>
        <v>0</v>
      </c>
      <c r="BT379" s="8" t="str">
        <f t="shared" si="8"/>
        <v/>
      </c>
    </row>
    <row r="380" spans="1:72" hidden="1">
      <c r="A380" s="47" t="str">
        <f>D380&amp;B380</f>
        <v>W9946093</v>
      </c>
      <c r="B380" s="102">
        <v>46093</v>
      </c>
      <c r="C380" s="135">
        <f>IF(BS_CONTROLE[[#This Row],[DATA]]="","",WEEKNUM(BS_CONTROLE[[#This Row],[DATA]]))</f>
        <v>11</v>
      </c>
      <c r="D380" s="104" t="s">
        <v>808</v>
      </c>
      <c r="E380" s="159">
        <v>35</v>
      </c>
      <c r="F380" s="126" t="s">
        <v>687</v>
      </c>
      <c r="G380" s="142" t="str">
        <f>IF(D380="","*",VLOOKUP(F380,BS_ATIVIDADE[],3,FALSE))</f>
        <v>MODERNIZAÇÃO</v>
      </c>
      <c r="H380" s="106" t="s">
        <v>54</v>
      </c>
      <c r="I380" s="106" t="s">
        <v>1096</v>
      </c>
      <c r="J380" s="105">
        <v>55</v>
      </c>
      <c r="K380" s="105">
        <v>150.1</v>
      </c>
      <c r="L380" s="105" t="s">
        <v>558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0" s="106">
        <v>0.30555555555555558</v>
      </c>
      <c r="P380" s="106">
        <v>0</v>
      </c>
      <c r="Q380" s="105">
        <v>10</v>
      </c>
      <c r="R380" s="10" t="str">
        <f>IFERROR(_xlfn.XLOOKUP(F380, BS_ATIVIDADE[ATIVIDADE],BS_ATIVIDADE[UNIDADE] ), "*")</f>
        <v>VAGÕES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0" s="105" t="s">
        <v>1074</v>
      </c>
      <c r="W380" s="151" t="s">
        <v>1529</v>
      </c>
      <c r="X380" s="104" t="s">
        <v>386</v>
      </c>
      <c r="Y380" s="129" t="s">
        <v>389</v>
      </c>
      <c r="Z380" s="104"/>
      <c r="AA380" s="105">
        <v>1</v>
      </c>
      <c r="AB380" s="103" t="s">
        <v>377</v>
      </c>
      <c r="AC380" s="152" t="s">
        <v>371</v>
      </c>
      <c r="AD380" s="107">
        <v>0.29166666666666669</v>
      </c>
      <c r="AE380" s="105"/>
      <c r="AF380" s="105"/>
      <c r="AG380" s="105"/>
      <c r="AH380" s="15"/>
      <c r="AI380" s="126" t="str">
        <f>IF(BS_CONTROLE[[#This Row],[Atividade]]=0, "-", BS_CONTROLE[[#This Row],[Atividade]])</f>
        <v>MODERNIZAÇÃO - PEDRA - DESCARGA</v>
      </c>
      <c r="AJ380" s="9" t="str">
        <f>IF(BS_CONTROLE[[#This Row],[Atividade]]=0, "-", BS_CONTROLE[[#This Row],[Atividade]])</f>
        <v>MODERNIZAÇÃO - PEDRA - DESCARGA</v>
      </c>
      <c r="AK380" s="31" t="str">
        <f>BS_CONTROLE[[#This Row],[Local - Partida]]</f>
        <v>ZEM1</v>
      </c>
      <c r="AL380" s="31" t="str">
        <f>BS_CONTROLE[[#This Row],[Local - Encerramento]]</f>
        <v xml:space="preserve">ZEM1 </v>
      </c>
      <c r="AM380" s="105" t="str">
        <f>IF(BS_CONTROLE[[#This Row],[Entre - Estações]]=0, "-", BS_CONTROLE[[#This Row],[Entre - Estações]])</f>
        <v>ZEJ-ZEV</v>
      </c>
      <c r="AN380" s="105" t="str">
        <f>IF(BS_CONTROLE[[#This Row],[SB]]=0, "-", BS_CONTROLE[[#This Row],[SB]])</f>
        <v>ZRB1502</v>
      </c>
      <c r="AO380" s="105">
        <f>IF(BS_CONTROLE[[#This Row],[SUB]]=0, "-", BS_CONTROLE[[#This Row],[SUB]])</f>
        <v>55</v>
      </c>
      <c r="AP380" s="105">
        <f>BS_CONTROLE[[#This Row],[KM - Inicio]]</f>
        <v>150.1</v>
      </c>
      <c r="AQ380" s="105">
        <f>BS_CONTROLE[[#This Row],[KM - Inicio]]</f>
        <v>150.1</v>
      </c>
      <c r="AR380" s="108">
        <v>0.30277777777777776</v>
      </c>
      <c r="AS380" s="108">
        <v>0</v>
      </c>
      <c r="AT380" s="108">
        <v>0</v>
      </c>
      <c r="AU380" s="136"/>
      <c r="AV380" s="136"/>
      <c r="AW380" s="14"/>
      <c r="AX380" s="14"/>
      <c r="AY380" s="164">
        <f>IF(D380="","*",IFERROR(IF(ISODD(COUNT(AS380:AX380)),"ERRO",SUM((AT380-AS380),(AV380-AU380),(AX380-AW380))),"ERRO"))</f>
        <v>0</v>
      </c>
      <c r="AZ380" s="153"/>
      <c r="BA380" s="109"/>
      <c r="BB380" s="10" t="str">
        <f>IFERROR(_xlfn.XLOOKUP(AI380, BS_ATIVIDADE[ATIVIDADE],BS_ATIVIDADE[UNIDADE] ), "*")</f>
        <v>VAGÕES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0" s="150"/>
      <c r="BG380" s="16"/>
      <c r="BH380" s="17">
        <v>1</v>
      </c>
      <c r="BI380" s="17"/>
      <c r="BJ380" s="17" t="s">
        <v>1527</v>
      </c>
      <c r="BK380" s="17" t="s">
        <v>1527</v>
      </c>
      <c r="BL380" s="16"/>
      <c r="BM380" s="130"/>
      <c r="BN380" s="130"/>
      <c r="BO380" s="130"/>
      <c r="BP380" s="18"/>
      <c r="BQ380" s="12" t="e">
        <f>IF(AND(BR380&lt;1,BS380&lt;1),"Produção e Intervalo",IF(BR380&lt;1,"Intervalo",IF(BS380&lt;1,"Produção","Aderente")))</f>
        <v>#DIV/0!</v>
      </c>
      <c r="BR380" s="19" t="e">
        <f>IF(OR(B380="",F380=""),"*",AY380/P380)</f>
        <v>#DIV/0!</v>
      </c>
      <c r="BS380" s="19">
        <f>IF(OR(B380="",F380=""),"*",BA380/Q380)</f>
        <v>0</v>
      </c>
      <c r="BT380" s="8" t="str">
        <f t="shared" si="8"/>
        <v/>
      </c>
    </row>
    <row r="381" spans="1:72" hidden="1">
      <c r="A381" s="47" t="str">
        <f>D381&amp;B381</f>
        <v>V9546093</v>
      </c>
      <c r="B381" s="102">
        <v>46093</v>
      </c>
      <c r="C381" s="135">
        <f>IF(BS_CONTROLE[[#This Row],[DATA]]="","",WEEKNUM(BS_CONTROLE[[#This Row],[DATA]]))</f>
        <v>11</v>
      </c>
      <c r="D381" s="104" t="s">
        <v>779</v>
      </c>
      <c r="E381" s="159">
        <v>36</v>
      </c>
      <c r="F381" s="126" t="s">
        <v>689</v>
      </c>
      <c r="G381" s="142" t="str">
        <f>IF(D381="","*",VLOOKUP(F381,BS_ATIVIDADE[],3,FALSE))</f>
        <v>MODERNIZAÇÃO</v>
      </c>
      <c r="H381" s="106" t="s">
        <v>53</v>
      </c>
      <c r="I381" s="106" t="s">
        <v>54</v>
      </c>
      <c r="J381" s="105">
        <v>55</v>
      </c>
      <c r="K381" s="105">
        <v>150.15</v>
      </c>
      <c r="L381" s="105" t="s">
        <v>558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1" s="106">
        <v>0.30555555555555558</v>
      </c>
      <c r="P381" s="106">
        <v>0</v>
      </c>
      <c r="Q381" s="105">
        <v>500</v>
      </c>
      <c r="R381" s="10" t="str">
        <f>IFERROR(_xlfn.XLOOKUP(F381, BS_ATIVIDADE[ATIVIDADE],BS_ATIVIDADE[UNIDADE] ), "*")</f>
        <v>M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1" s="105" t="s">
        <v>1074</v>
      </c>
      <c r="W381" s="151" t="s">
        <v>1530</v>
      </c>
      <c r="X381" s="104" t="s">
        <v>386</v>
      </c>
      <c r="Y381" s="129" t="s">
        <v>389</v>
      </c>
      <c r="Z381" s="104"/>
      <c r="AA381" s="105">
        <v>1</v>
      </c>
      <c r="AB381" s="103" t="s">
        <v>377</v>
      </c>
      <c r="AC381" s="152" t="s">
        <v>371</v>
      </c>
      <c r="AD381" s="107">
        <v>0.29166666666666669</v>
      </c>
      <c r="AE381" s="105"/>
      <c r="AF381" s="105"/>
      <c r="AG381" s="105"/>
      <c r="AH381" s="15"/>
      <c r="AI381" s="126" t="str">
        <f>IF(BS_CONTROLE[[#This Row],[Atividade]]=0, "-", BS_CONTROLE[[#This Row],[Atividade]])</f>
        <v>MODERNIZAÇÃO - SOCADORA</v>
      </c>
      <c r="AJ381" s="9" t="str">
        <f>IF(BS_CONTROLE[[#This Row],[Atividade]]=0, "-", BS_CONTROLE[[#This Row],[Atividade]])</f>
        <v>MODERNIZAÇÃO - SOCADORA</v>
      </c>
      <c r="AK381" s="31" t="str">
        <f>BS_CONTROLE[[#This Row],[Local - Partida]]</f>
        <v>ZEM1301</v>
      </c>
      <c r="AL381" s="31" t="str">
        <f>BS_CONTROLE[[#This Row],[Local - Encerramento]]</f>
        <v>ZEM1</v>
      </c>
      <c r="AM381" s="105" t="str">
        <f>IF(BS_CONTROLE[[#This Row],[Entre - Estações]]=0, "-", BS_CONTROLE[[#This Row],[Entre - Estações]])</f>
        <v>ZEJ-ZEV</v>
      </c>
      <c r="AN381" s="105" t="str">
        <f>IF(BS_CONTROLE[[#This Row],[SB]]=0, "-", BS_CONTROLE[[#This Row],[SB]])</f>
        <v>ZRB1502</v>
      </c>
      <c r="AO381" s="105">
        <f>IF(BS_CONTROLE[[#This Row],[SUB]]=0, "-", BS_CONTROLE[[#This Row],[SUB]])</f>
        <v>55</v>
      </c>
      <c r="AP381" s="105">
        <f>BS_CONTROLE[[#This Row],[KM - Inicio]]</f>
        <v>150.15</v>
      </c>
      <c r="AQ381" s="105">
        <f>BS_CONTROLE[[#This Row],[KM - Inicio]]</f>
        <v>150.15</v>
      </c>
      <c r="AR381" s="108">
        <v>0.30277777777777776</v>
      </c>
      <c r="AS381" s="108">
        <v>0</v>
      </c>
      <c r="AT381" s="108">
        <v>0</v>
      </c>
      <c r="AU381" s="136"/>
      <c r="AV381" s="136"/>
      <c r="AW381" s="14"/>
      <c r="AX381" s="14"/>
      <c r="AY381" s="164">
        <f>IF(D381="","*",IFERROR(IF(ISODD(COUNT(AS381:AX381)),"ERRO",SUM((AT381-AS381),(AV381-AU381),(AX381-AW381))),"ERRO"))</f>
        <v>0</v>
      </c>
      <c r="AZ381" s="153"/>
      <c r="BA381" s="109"/>
      <c r="BB381" s="10" t="str">
        <f>IFERROR(_xlfn.XLOOKUP(AI381, BS_ATIVIDADE[ATIVIDADE],BS_ATIVIDADE[UNIDADE] ), "*")</f>
        <v>M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1" s="150"/>
      <c r="BG381" s="16"/>
      <c r="BH381" s="17">
        <v>1</v>
      </c>
      <c r="BI381" s="17"/>
      <c r="BJ381" s="17" t="s">
        <v>1527</v>
      </c>
      <c r="BK381" s="17" t="s">
        <v>1527</v>
      </c>
      <c r="BL381" s="16"/>
      <c r="BM381" s="130"/>
      <c r="BN381" s="130"/>
      <c r="BO381" s="130"/>
      <c r="BP381" s="18"/>
      <c r="BQ381" s="12" t="e">
        <f>IF(AND(BR381&lt;1,BS381&lt;1),"Produção e Intervalo",IF(BR381&lt;1,"Intervalo",IF(BS381&lt;1,"Produção","Aderente")))</f>
        <v>#DIV/0!</v>
      </c>
      <c r="BR381" s="19" t="e">
        <f>IF(OR(B381="",F381=""),"*",AY381/P381)</f>
        <v>#DIV/0!</v>
      </c>
      <c r="BS381" s="19">
        <f>IF(OR(B381="",F381=""),"*",BA381/Q381)</f>
        <v>0</v>
      </c>
      <c r="BT381" s="8" t="str">
        <f t="shared" si="8"/>
        <v/>
      </c>
    </row>
    <row r="382" spans="1:72" hidden="1">
      <c r="A382" s="47" t="str">
        <f>D382&amp;B382</f>
        <v>W9746093</v>
      </c>
      <c r="B382" s="102">
        <v>46093</v>
      </c>
      <c r="C382" s="135">
        <f>IF(BS_CONTROLE[[#This Row],[DATA]]="","",WEEKNUM(BS_CONTROLE[[#This Row],[DATA]]))</f>
        <v>11</v>
      </c>
      <c r="D382" s="104" t="s">
        <v>806</v>
      </c>
      <c r="E382" s="159">
        <v>37</v>
      </c>
      <c r="F382" s="126" t="s">
        <v>682</v>
      </c>
      <c r="G382" s="142" t="str">
        <f>IF(D382="","*",VLOOKUP(F382,BS_ATIVIDADE[],3,FALSE))</f>
        <v>MODERNIZAÇÃO</v>
      </c>
      <c r="H382" s="106" t="s">
        <v>131</v>
      </c>
      <c r="I382" s="106" t="s">
        <v>131</v>
      </c>
      <c r="J382" s="105">
        <v>55</v>
      </c>
      <c r="K382" s="105">
        <v>150.6</v>
      </c>
      <c r="L382" s="105" t="s">
        <v>558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2" s="106">
        <v>0.30555555555555558</v>
      </c>
      <c r="P382" s="106">
        <v>0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2" s="105" t="s">
        <v>1074</v>
      </c>
      <c r="W382" s="151" t="s">
        <v>1531</v>
      </c>
      <c r="X382" s="104" t="s">
        <v>386</v>
      </c>
      <c r="Y382" s="129" t="s">
        <v>389</v>
      </c>
      <c r="Z382" s="104"/>
      <c r="AA382" s="105">
        <v>1</v>
      </c>
      <c r="AB382" s="103" t="s">
        <v>377</v>
      </c>
      <c r="AC382" s="152" t="s">
        <v>371</v>
      </c>
      <c r="AD382" s="107">
        <v>0.29166666666666669</v>
      </c>
      <c r="AE382" s="105"/>
      <c r="AF382" s="105"/>
      <c r="AG382" s="105"/>
      <c r="AH382" s="15"/>
      <c r="AI382" s="126" t="str">
        <f>IF(BS_CONTROLE[[#This Row],[Atividade]]=0, "-", BS_CONTROLE[[#This Row],[Atividade]])</f>
        <v>MODERNIZAÇÃO - OUTRA ATIVIDADE</v>
      </c>
      <c r="AJ382" s="9" t="str">
        <f>IF(BS_CONTROLE[[#This Row],[Atividade]]=0, "-", BS_CONTROLE[[#This Row],[Atividade]])</f>
        <v>MODERNIZAÇÃO - OUTRA ATIVIDADE</v>
      </c>
      <c r="AK382" s="31" t="str">
        <f>BS_CONTROLE[[#This Row],[Local - Partida]]</f>
        <v>Z3VZEV</v>
      </c>
      <c r="AL382" s="31" t="str">
        <f>BS_CONTROLE[[#This Row],[Local - Encerramento]]</f>
        <v>Z3VZEV</v>
      </c>
      <c r="AM382" s="105" t="str">
        <f>IF(BS_CONTROLE[[#This Row],[Entre - Estações]]=0, "-", BS_CONTROLE[[#This Row],[Entre - Estações]])</f>
        <v>ZEJ-ZEV</v>
      </c>
      <c r="AN382" s="105" t="str">
        <f>IF(BS_CONTROLE[[#This Row],[SB]]=0, "-", BS_CONTROLE[[#This Row],[SB]])</f>
        <v>ZRB1502</v>
      </c>
      <c r="AO382" s="105">
        <f>IF(BS_CONTROLE[[#This Row],[SUB]]=0, "-", BS_CONTROLE[[#This Row],[SUB]])</f>
        <v>55</v>
      </c>
      <c r="AP382" s="105">
        <f>BS_CONTROLE[[#This Row],[KM - Inicio]]</f>
        <v>150.6</v>
      </c>
      <c r="AQ382" s="105">
        <f>BS_CONTROLE[[#This Row],[KM - Inicio]]</f>
        <v>150.6</v>
      </c>
      <c r="AR382" s="108">
        <v>0.31041666666666667</v>
      </c>
      <c r="AS382" s="108">
        <v>0</v>
      </c>
      <c r="AT382" s="108">
        <v>0</v>
      </c>
      <c r="AU382" s="136"/>
      <c r="AV382" s="136"/>
      <c r="AW382" s="14"/>
      <c r="AX382" s="14"/>
      <c r="AY382" s="164">
        <f>IF(D382="","*",IFERROR(IF(ISODD(COUNT(AS382:AX382)),"ERRO",SUM((AT382-AS382),(AV382-AU382),(AX382-AW382))),"ERRO"))</f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2" s="150"/>
      <c r="BG382" s="16"/>
      <c r="BH382" s="17">
        <v>1</v>
      </c>
      <c r="BI382" s="17"/>
      <c r="BJ382" s="17" t="s">
        <v>1527</v>
      </c>
      <c r="BK382" s="17" t="s">
        <v>1527</v>
      </c>
      <c r="BL382" s="16"/>
      <c r="BM382" s="130"/>
      <c r="BN382" s="130"/>
      <c r="BO382" s="130"/>
      <c r="BP382" s="18"/>
      <c r="BQ382" s="12" t="e">
        <f>IF(AND(BR382&lt;1,BS382&lt;1),"Produção e Intervalo",IF(BR382&lt;1,"Intervalo",IF(BS382&lt;1,"Produção","Aderente")))</f>
        <v>#DIV/0!</v>
      </c>
      <c r="BR382" s="19" t="e">
        <f>IF(OR(B382="",F382=""),"*",AY382/P382)</f>
        <v>#DIV/0!</v>
      </c>
      <c r="BS382" s="19">
        <f>IF(OR(B382="",F382=""),"*",BA382/Q382)</f>
        <v>0</v>
      </c>
      <c r="BT382" s="8" t="str">
        <f t="shared" si="8"/>
        <v/>
      </c>
    </row>
    <row r="383" spans="1:72" hidden="1">
      <c r="A383" s="47" t="str">
        <f>D383&amp;B383</f>
        <v>V9646093</v>
      </c>
      <c r="B383" s="102">
        <v>46093</v>
      </c>
      <c r="C383" s="135">
        <f>IF(BS_CONTROLE[[#This Row],[DATA]]="","",WEEKNUM(BS_CONTROLE[[#This Row],[DATA]]))</f>
        <v>11</v>
      </c>
      <c r="D383" s="104" t="s">
        <v>782</v>
      </c>
      <c r="E383" s="159">
        <v>38</v>
      </c>
      <c r="F383" s="126" t="s">
        <v>689</v>
      </c>
      <c r="G383" s="142" t="str">
        <f>IF(D383="","*",VLOOKUP(F383,BS_ATIVIDADE[],3,FALSE))</f>
        <v>MODERNIZAÇÃO</v>
      </c>
      <c r="H383" s="106" t="s">
        <v>131</v>
      </c>
      <c r="I383" s="106" t="s">
        <v>131</v>
      </c>
      <c r="J383" s="105">
        <v>55</v>
      </c>
      <c r="K383" s="105">
        <v>150.6</v>
      </c>
      <c r="L383" s="105" t="s">
        <v>558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83" s="106">
        <v>0.30555555555555558</v>
      </c>
      <c r="P383" s="106">
        <v>0</v>
      </c>
      <c r="Q383" s="105">
        <v>500</v>
      </c>
      <c r="R383" s="10" t="str">
        <f>IFERROR(_xlfn.XLOOKUP(F383, BS_ATIVIDADE[ATIVIDADE],BS_ATIVIDADE[UNIDADE] ), "*")</f>
        <v>M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3" s="105" t="s">
        <v>1074</v>
      </c>
      <c r="W383" s="151" t="s">
        <v>1531</v>
      </c>
      <c r="X383" s="104" t="s">
        <v>386</v>
      </c>
      <c r="Y383" s="129" t="s">
        <v>389</v>
      </c>
      <c r="Z383" s="104"/>
      <c r="AA383" s="105">
        <v>1</v>
      </c>
      <c r="AB383" s="103" t="s">
        <v>377</v>
      </c>
      <c r="AC383" s="152" t="s">
        <v>371</v>
      </c>
      <c r="AD383" s="107">
        <v>0.29166666666666669</v>
      </c>
      <c r="AE383" s="105">
        <v>9316</v>
      </c>
      <c r="AF383" s="105">
        <v>9244</v>
      </c>
      <c r="AG383" s="105">
        <v>9278</v>
      </c>
      <c r="AH383" s="15"/>
      <c r="AI383" s="126" t="str">
        <f>IF(BS_CONTROLE[[#This Row],[Atividade]]=0, "-", BS_CONTROLE[[#This Row],[Atividade]])</f>
        <v>MODERNIZAÇÃO - SOCADORA</v>
      </c>
      <c r="AJ383" s="9" t="str">
        <f>IF(BS_CONTROLE[[#This Row],[Atividade]]=0, "-", BS_CONTROLE[[#This Row],[Atividade]])</f>
        <v>MODERNIZAÇÃO - SOCADORA</v>
      </c>
      <c r="AK383" s="31" t="str">
        <f>BS_CONTROLE[[#This Row],[Local - Partida]]</f>
        <v>Z3VZEV</v>
      </c>
      <c r="AL383" s="31" t="str">
        <f>BS_CONTROLE[[#This Row],[Local - Encerramento]]</f>
        <v>Z3VZEV</v>
      </c>
      <c r="AM383" s="105" t="str">
        <f>IF(BS_CONTROLE[[#This Row],[Entre - Estações]]=0, "-", BS_CONTROLE[[#This Row],[Entre - Estações]])</f>
        <v>ZEJ-ZEV</v>
      </c>
      <c r="AN383" s="105" t="str">
        <f>IF(BS_CONTROLE[[#This Row],[SB]]=0, "-", BS_CONTROLE[[#This Row],[SB]])</f>
        <v>ZRB1502</v>
      </c>
      <c r="AO383" s="105">
        <f>IF(BS_CONTROLE[[#This Row],[SUB]]=0, "-", BS_CONTROLE[[#This Row],[SUB]])</f>
        <v>55</v>
      </c>
      <c r="AP383" s="105">
        <f>BS_CONTROLE[[#This Row],[KM - Inicio]]</f>
        <v>150.6</v>
      </c>
      <c r="AQ383" s="105">
        <f>BS_CONTROLE[[#This Row],[KM - Inicio]]</f>
        <v>150.6</v>
      </c>
      <c r="AR383" s="108">
        <v>0.31041666666666667</v>
      </c>
      <c r="AS383" s="108">
        <v>0</v>
      </c>
      <c r="AT383" s="108">
        <v>0</v>
      </c>
      <c r="AU383" s="136"/>
      <c r="AV383" s="136"/>
      <c r="AW383" s="14"/>
      <c r="AX383" s="14"/>
      <c r="AY383" s="164">
        <f>IF(D383="","*",IFERROR(IF(ISODD(COUNT(AS383:AX383)),"ERRO",SUM((AT383-AS383),(AV383-AU383),(AX383-AW383))),"ERRO"))</f>
        <v>0</v>
      </c>
      <c r="AZ383" s="153"/>
      <c r="BA383" s="109"/>
      <c r="BB383" s="10" t="str">
        <f>IFERROR(_xlfn.XLOOKUP(AI383, BS_ATIVIDADE[ATIVIDADE],BS_ATIVIDADE[UNIDADE] ), "*")</f>
        <v>M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3" s="150"/>
      <c r="BG383" s="16"/>
      <c r="BH383" s="17">
        <v>1</v>
      </c>
      <c r="BI383" s="17"/>
      <c r="BJ383" s="17" t="s">
        <v>1527</v>
      </c>
      <c r="BK383" s="17" t="s">
        <v>1527</v>
      </c>
      <c r="BL383" s="16"/>
      <c r="BM383" s="130"/>
      <c r="BN383" s="130"/>
      <c r="BO383" s="130"/>
      <c r="BP383" s="18"/>
      <c r="BQ383" s="12" t="e">
        <f>IF(AND(BR383&lt;1,BS383&lt;1),"Produção e Intervalo",IF(BR383&lt;1,"Intervalo",IF(BS383&lt;1,"Produção","Aderente")))</f>
        <v>#DIV/0!</v>
      </c>
      <c r="BR383" s="19" t="e">
        <f>IF(OR(B383="",F383=""),"*",AY383/P383)</f>
        <v>#DIV/0!</v>
      </c>
      <c r="BS383" s="19">
        <f>IF(OR(B383="",F383=""),"*",BA383/Q383)</f>
        <v>0</v>
      </c>
      <c r="BT383" s="8" t="str">
        <f t="shared" si="8"/>
        <v/>
      </c>
    </row>
    <row r="384" spans="1:72" hidden="1">
      <c r="A384" s="47" t="str">
        <f>D384&amp;B384</f>
        <v>MODERNIZAÇÃO TURMA 246093</v>
      </c>
      <c r="B384" s="102">
        <v>46093</v>
      </c>
      <c r="C384" s="135">
        <f>IF(BS_CONTROLE[[#This Row],[DATA]]="","",WEEKNUM(BS_CONTROLE[[#This Row],[DATA]]))</f>
        <v>11</v>
      </c>
      <c r="D384" s="104" t="s">
        <v>596</v>
      </c>
      <c r="E384" s="159">
        <v>378</v>
      </c>
      <c r="F384" s="126" t="s">
        <v>691</v>
      </c>
      <c r="G384" s="142" t="str">
        <f>IF(D384="","*",VLOOKUP(F384,BS_ATIVIDADE[],3,FALSE))</f>
        <v>MODERNIZAÇÃO</v>
      </c>
      <c r="H384" s="106" t="s">
        <v>558</v>
      </c>
      <c r="I384" s="106" t="s">
        <v>558</v>
      </c>
      <c r="J384" s="105">
        <v>55</v>
      </c>
      <c r="K384" s="105">
        <v>148</v>
      </c>
      <c r="L384" s="105">
        <v>148.4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84" s="106">
        <v>0.33333333333333331</v>
      </c>
      <c r="P384" s="106">
        <v>0</v>
      </c>
      <c r="Q384" s="105">
        <v>2</v>
      </c>
      <c r="R384" s="10" t="str">
        <f>IFERROR(_xlfn.XLOOKUP(F384, BS_ATIVIDADE[ATIVIDADE],BS_ATIVIDADE[UNIDADE] ), "*")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1074</v>
      </c>
      <c r="W384" s="151" t="s">
        <v>1025</v>
      </c>
      <c r="X384" s="104" t="s">
        <v>386</v>
      </c>
      <c r="Y384" s="129" t="s">
        <v>389</v>
      </c>
      <c r="Z384" s="104"/>
      <c r="AA384" s="105" t="s">
        <v>558</v>
      </c>
      <c r="AB384" s="103"/>
      <c r="AC384" s="152"/>
      <c r="AD384" s="107">
        <v>0.29166666666666669</v>
      </c>
      <c r="AE384" s="105"/>
      <c r="AF384" s="105"/>
      <c r="AG384" s="105"/>
      <c r="AH384" s="15"/>
      <c r="AI384" s="126" t="str">
        <f>IF(BS_CONTROLE[[#This Row],[Atividade]]=0, "-", BS_CONTROLE[[#This Row],[Atividade]])</f>
        <v>MODERNIZAÇÃO - SOLDA</v>
      </c>
      <c r="AJ384" s="9" t="str">
        <f>IF(BS_CONTROLE[[#This Row],[Atividade]]=0, "-", BS_CONTROLE[[#This Row],[Atividade]])</f>
        <v>MODERNIZAÇÃO - SOLDA</v>
      </c>
      <c r="AK384" s="31" t="str">
        <f>BS_CONTROLE[[#This Row],[Local - Partida]]</f>
        <v>-</v>
      </c>
      <c r="AL384" s="31" t="str">
        <f>BS_CONTROLE[[#This Row],[Local - Encerramento]]</f>
        <v>-</v>
      </c>
      <c r="AM384" s="105" t="str">
        <f>IF(BS_CONTROLE[[#This Row],[Entre - Estações]]=0, "-", BS_CONTROLE[[#This Row],[Entre - Estações]])</f>
        <v>ZEJ-ZEV</v>
      </c>
      <c r="AN384" s="105" t="str">
        <f>IF(BS_CONTROLE[[#This Row],[SB]]=0, "-", BS_CONTROLE[[#This Row],[SB]])</f>
        <v>148ZEJ2</v>
      </c>
      <c r="AO384" s="105">
        <f>IF(BS_CONTROLE[[#This Row],[SUB]]=0, "-", BS_CONTROLE[[#This Row],[SUB]])</f>
        <v>55</v>
      </c>
      <c r="AP384" s="105">
        <f>BS_CONTROLE[[#This Row],[KM - Inicio]]</f>
        <v>148</v>
      </c>
      <c r="AQ384" s="105">
        <f>BS_CONTROLE[[#This Row],[KM - Inicio]]</f>
        <v>148</v>
      </c>
      <c r="AR384" s="108">
        <v>0.41666666666666669</v>
      </c>
      <c r="AS384" s="108">
        <v>0</v>
      </c>
      <c r="AT384" s="108">
        <v>0</v>
      </c>
      <c r="AU384" s="136"/>
      <c r="AV384" s="136"/>
      <c r="AW384" s="14"/>
      <c r="AX384" s="14"/>
      <c r="AY384" s="164">
        <f>IF(D384="","*",IFERROR(IF(ISODD(COUNT(AS384:AX384)),"ERRO",SUM((AT384-AS384),(AV384-AU384),(AX384-AW384))),"ERRO"))</f>
        <v>0</v>
      </c>
      <c r="AZ384" s="153"/>
      <c r="BA384" s="109"/>
      <c r="BB384" s="10" t="str">
        <f>IFERROR(_xlfn.XLOOKUP(AI384, BS_ATIVIDADE[ATIVIDADE],BS_ATIVIDADE[UNIDADE] ), "*")</f>
        <v>Nº DE SOLDA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1</v>
      </c>
      <c r="BI384" s="17"/>
      <c r="BJ384" s="17" t="s">
        <v>1527</v>
      </c>
      <c r="BK384" s="17" t="s">
        <v>1527</v>
      </c>
      <c r="BL384" s="16"/>
      <c r="BM384" s="130"/>
      <c r="BN384" s="130"/>
      <c r="BO384" s="130"/>
      <c r="BP384" s="18"/>
      <c r="BQ384" s="12" t="e">
        <f>IF(AND(BR384&lt;1,BS384&lt;1),"Produção e Intervalo",IF(BR384&lt;1,"Intervalo",IF(BS384&lt;1,"Produção","Aderente")))</f>
        <v>#DIV/0!</v>
      </c>
      <c r="BR384" s="19" t="e">
        <f>IF(OR(B384="",F384=""),"*",AY384/P384)</f>
        <v>#DIV/0!</v>
      </c>
      <c r="BS384" s="19">
        <f>IF(OR(B384="",F384=""),"*",BA384/Q384)</f>
        <v>0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>JACIANO (TF-674)46093</v>
      </c>
      <c r="B386" s="102">
        <v>46093</v>
      </c>
      <c r="C386" s="135">
        <f>IF(BS_CONTROLE[[#This Row],[DATA]]="","",WEEKNUM(BS_CONTROLE[[#This Row],[DATA]]))</f>
        <v>11</v>
      </c>
      <c r="D386" s="104" t="s">
        <v>858</v>
      </c>
      <c r="E386" s="159">
        <v>380</v>
      </c>
      <c r="F386" s="126" t="s">
        <v>744</v>
      </c>
      <c r="G386" s="142" t="str">
        <f>IF(D386="","*",VLOOKUP(F386,BS_ATIVIDADE[],3,FALSE))</f>
        <v>DORMENTE - SUBSTITUIÇÂO</v>
      </c>
      <c r="H386" s="106" t="s">
        <v>558</v>
      </c>
      <c r="I386" s="106" t="s">
        <v>558</v>
      </c>
      <c r="J386" s="105">
        <v>54</v>
      </c>
      <c r="K386" s="105">
        <v>72</v>
      </c>
      <c r="L386" s="105" t="s">
        <v>558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K73K721</v>
      </c>
      <c r="O386" s="106">
        <v>0.41666666666666669</v>
      </c>
      <c r="P386" s="106">
        <v>8.3333333333333329E-2</v>
      </c>
      <c r="Q386" s="105">
        <v>30</v>
      </c>
      <c r="R386" s="10" t="str">
        <f>IFERROR(_xlfn.XLOOKUP(F386, BS_ATIVIDADE[ATIVIDADE],BS_ATIVIDADE[UNIDADE] ), "*")</f>
        <v>Nº DE DORMENTES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6" s="105" t="s">
        <v>1029</v>
      </c>
      <c r="W386" s="151" t="s">
        <v>1092</v>
      </c>
      <c r="X386" s="104" t="s">
        <v>386</v>
      </c>
      <c r="Y386" s="129" t="s">
        <v>389</v>
      </c>
      <c r="Z386" s="104"/>
      <c r="AA386" s="183" t="s">
        <v>558</v>
      </c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PDM - SUBSTITUIÇÃO - DORMENTE</v>
      </c>
      <c r="AJ386" s="9" t="str">
        <f>IF(BS_CONTROLE[[#This Row],[Atividade]]=0, "-", BS_CONTROLE[[#This Row],[Atividade]])</f>
        <v>PDM - SUBSTITUIÇÃO - DORMENTE</v>
      </c>
      <c r="AK386" s="31" t="str">
        <f>BS_CONTROLE[[#This Row],[Local - Partida]]</f>
        <v>-</v>
      </c>
      <c r="AL386" s="31" t="str">
        <f>BS_CONTROLE[[#This Row],[Local - Encerramento]]</f>
        <v>-</v>
      </c>
      <c r="AM386" s="105" t="str">
        <f>IF(BS_CONTROLE[[#This Row],[Entre - Estações]]=0, "-", BS_CONTROLE[[#This Row],[Entre - Estações]])</f>
        <v>ZEZ-069</v>
      </c>
      <c r="AN386" s="105" t="str">
        <f>IF(BS_CONTROLE[[#This Row],[SB]]=0, "-", BS_CONTROLE[[#This Row],[SB]])</f>
        <v>K73K721</v>
      </c>
      <c r="AO386" s="105">
        <f>IF(BS_CONTROLE[[#This Row],[SUB]]=0, "-", BS_CONTROLE[[#This Row],[SUB]])</f>
        <v>54</v>
      </c>
      <c r="AP386" s="105">
        <f>BS_CONTROLE[[#This Row],[KM - Inicio]]</f>
        <v>72</v>
      </c>
      <c r="AQ386" s="105">
        <f>BS_CONTROLE[[#This Row],[KM - Inicio]]</f>
        <v>72</v>
      </c>
      <c r="AR386" s="108">
        <v>0.31180555555555556</v>
      </c>
      <c r="AS386" s="108">
        <v>0.53819444444444442</v>
      </c>
      <c r="AT386" s="108">
        <v>0.57986111111111116</v>
      </c>
      <c r="AU386" s="136"/>
      <c r="AV386" s="136"/>
      <c r="AW386" s="14"/>
      <c r="AX386" s="14"/>
      <c r="AY386" s="164">
        <f>IF(D386="","*",IFERROR(IF(ISODD(COUNT(AS386:AX386)),"ERRO",SUM((AT386-AS386),(AV386-AU386),(AX386-AW386))),"ERRO"))</f>
        <v>4.1666666666666741E-2</v>
      </c>
      <c r="AZ386" s="153"/>
      <c r="BA386" s="109"/>
      <c r="BB386" s="10" t="str">
        <f>IFERROR(_xlfn.XLOOKUP(AI386, BS_ATIVIDADE[ATIVIDADE],BS_ATIVIDADE[UNIDADE] ), "*")</f>
        <v>Nº DE DORMENTES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6" s="150"/>
      <c r="BG386" s="16"/>
      <c r="BH386" s="17">
        <v>1</v>
      </c>
      <c r="BI386" s="17"/>
      <c r="BJ386" s="17" t="s">
        <v>1532</v>
      </c>
      <c r="BK386" s="17" t="s">
        <v>1533</v>
      </c>
      <c r="BL386" s="16" t="s">
        <v>1534</v>
      </c>
      <c r="BM386" s="130" t="s">
        <v>405</v>
      </c>
      <c r="BN386" s="130" t="s">
        <v>434</v>
      </c>
      <c r="BO386" s="130" t="s">
        <v>512</v>
      </c>
      <c r="BP386" s="17" t="s">
        <v>1533</v>
      </c>
      <c r="BQ386" s="12" t="str">
        <f>IF(AND(BR386&lt;1,BS386&lt;1),"Produção e Intervalo",IF(BR386&lt;1,"Intervalo",IF(BS386&lt;1,"Produção","Aderente")))</f>
        <v>Produção e Intervalo</v>
      </c>
      <c r="BR386" s="19">
        <f>IF(OR(B386="",F386=""),"*",AY386/P386)</f>
        <v>0.50000000000000089</v>
      </c>
      <c r="BS386" s="19">
        <f>IF(OR(B386="",F386=""),"*",BA386/Q386)</f>
        <v>0</v>
      </c>
      <c r="BT386" s="8" t="str">
        <f t="shared" si="8"/>
        <v>CCOCirculaçãoIntervaloOportunidade</v>
      </c>
    </row>
    <row r="387" spans="1:72" hidden="1">
      <c r="A387" s="47" t="str">
        <f>D387&amp;B387</f>
        <v>MODERNIZAÇÃO TURMA 246093</v>
      </c>
      <c r="B387" s="102">
        <v>46093</v>
      </c>
      <c r="C387" s="135">
        <f>IF(BS_CONTROLE[[#This Row],[DATA]]="","",WEEKNUM(BS_CONTROLE[[#This Row],[DATA]]))</f>
        <v>11</v>
      </c>
      <c r="D387" s="104" t="s">
        <v>596</v>
      </c>
      <c r="E387" s="159">
        <v>378</v>
      </c>
      <c r="F387" s="126" t="s">
        <v>691</v>
      </c>
      <c r="G387" s="142" t="str">
        <f>IF(D387="","*",VLOOKUP(F387,BS_ATIVIDADE[],3,FALSE))</f>
        <v>MODERNIZAÇÃO</v>
      </c>
      <c r="H387" s="106" t="s">
        <v>558</v>
      </c>
      <c r="I387" s="106" t="s">
        <v>558</v>
      </c>
      <c r="J387" s="105">
        <v>92</v>
      </c>
      <c r="K387" s="105">
        <v>79.67</v>
      </c>
      <c r="L387" s="105" t="s">
        <v>558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87" s="106">
        <v>0.34375</v>
      </c>
      <c r="P387" s="106">
        <v>6.25E-2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7" s="105" t="s">
        <v>1012</v>
      </c>
      <c r="W387" s="151" t="s">
        <v>1025</v>
      </c>
      <c r="X387" s="104" t="s">
        <v>386</v>
      </c>
      <c r="Y387" s="129" t="s">
        <v>389</v>
      </c>
      <c r="Z387" s="104"/>
      <c r="AA387" s="105" t="s">
        <v>558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MODERNIZAÇÃO - SOLDA</v>
      </c>
      <c r="AJ387" s="9" t="str">
        <f>IF(BS_CONTROLE[[#This Row],[Atividade]]=0, "-", BS_CONTROLE[[#This Row],[Atividade]])</f>
        <v>MODERNIZAÇÃO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ZXW-ZEZ</v>
      </c>
      <c r="AN387" s="105" t="str">
        <f>IF(BS_CONTROLE[[#This Row],[SB]]=0, "-", BS_CONTROLE[[#This Row],[SB]])</f>
        <v>ZXWK792</v>
      </c>
      <c r="AO387" s="105">
        <f>IF(BS_CONTROLE[[#This Row],[SUB]]=0, "-", BS_CONTROLE[[#This Row],[SUB]])</f>
        <v>92</v>
      </c>
      <c r="AP387" s="105">
        <f>BS_CONTROLE[[#This Row],[KM - Inicio]]</f>
        <v>79.67</v>
      </c>
      <c r="AQ387" s="105">
        <f>BS_CONTROLE[[#This Row],[KM - Inicio]]</f>
        <v>79.67</v>
      </c>
      <c r="AR387" s="108">
        <v>0</v>
      </c>
      <c r="AS387" s="108">
        <v>0</v>
      </c>
      <c r="AT387" s="108">
        <v>0</v>
      </c>
      <c r="AU387" s="136"/>
      <c r="AV387" s="136"/>
      <c r="AW387" s="14"/>
      <c r="AX387" s="14"/>
      <c r="AY387" s="164">
        <f>IF(D387="","*",IFERROR(IF(ISODD(COUNT(AS387:AX387)),"ERRO",SUM((AT387-AS387),(AV387-AU387),(AX387-AW387))),"ERRO"))</f>
        <v>0</v>
      </c>
      <c r="AZ387" s="153"/>
      <c r="BA387" s="109">
        <v>0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7" s="150"/>
      <c r="BG387" s="16"/>
      <c r="BH387" s="17">
        <v>0</v>
      </c>
      <c r="BI387" s="17"/>
      <c r="BJ387" s="17" t="s">
        <v>1369</v>
      </c>
      <c r="BK387" s="17" t="s">
        <v>1369</v>
      </c>
      <c r="BL387" s="16"/>
      <c r="BM387" s="130" t="s">
        <v>412</v>
      </c>
      <c r="BN387" s="130" t="s">
        <v>436</v>
      </c>
      <c r="BO387" s="130" t="s">
        <v>436</v>
      </c>
      <c r="BP387" s="17" t="s">
        <v>1369</v>
      </c>
      <c r="BQ387" s="12" t="str">
        <f>IF(AND(BR387&lt;1,BS387&lt;1),"Produção e Intervalo",IF(BR387&lt;1,"Intervalo",IF(BS387&lt;1,"Produção","Aderente")))</f>
        <v>Produção e Intervalo</v>
      </c>
      <c r="BR387" s="19">
        <f>IF(OR(B387="",F387=""),"*",AY387/P387)</f>
        <v>0</v>
      </c>
      <c r="BS387" s="19">
        <f>IF(OR(B387="",F387=""),"*",BA387/Q387)</f>
        <v>0</v>
      </c>
      <c r="BT387" s="8" t="str">
        <f t="shared" si="8"/>
        <v>CondiçõesClimáticaChuva</v>
      </c>
    </row>
    <row r="388" spans="1:72" hidden="1">
      <c r="A388" s="47" t="str">
        <f>D388&amp;B388</f>
        <v>CARLOS (TP-722)46093</v>
      </c>
      <c r="B388" s="102">
        <v>46093</v>
      </c>
      <c r="C388" s="135">
        <f>IF(BS_CONTROLE[[#This Row],[DATA]]="","",WEEKNUM(BS_CONTROLE[[#This Row],[DATA]]))</f>
        <v>11</v>
      </c>
      <c r="D388" s="104" t="s">
        <v>826</v>
      </c>
      <c r="E388" s="159">
        <v>382</v>
      </c>
      <c r="F388" s="126" t="s">
        <v>744</v>
      </c>
      <c r="G388" s="142" t="str">
        <f>IF(D388="","*",VLOOKUP(F388,BS_ATIVIDADE[],3,FALSE))</f>
        <v>DORMENTE - SUBSTITUIÇÂO</v>
      </c>
      <c r="H388" s="106" t="s">
        <v>558</v>
      </c>
      <c r="I388" s="106" t="s">
        <v>558</v>
      </c>
      <c r="J388" s="105">
        <v>92</v>
      </c>
      <c r="K388" s="105">
        <v>82</v>
      </c>
      <c r="L388" s="105" t="s">
        <v>558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88" s="106">
        <v>0.41666666666666669</v>
      </c>
      <c r="P388" s="106">
        <v>8.3333333333333329E-2</v>
      </c>
      <c r="Q388" s="105">
        <v>30</v>
      </c>
      <c r="R388" s="10" t="str">
        <f>IFERROR(_xlfn.XLOOKUP(F388, BS_ATIVIDADE[ATIVIDADE],BS_ATIVIDADE[UNIDADE] ), "*")</f>
        <v>Nº DE DORMENTES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8" s="105" t="s">
        <v>1029</v>
      </c>
      <c r="W388" s="151" t="s">
        <v>1092</v>
      </c>
      <c r="X388" s="104" t="s">
        <v>386</v>
      </c>
      <c r="Y388" s="129" t="s">
        <v>389</v>
      </c>
      <c r="Z388" s="104"/>
      <c r="AA388" s="183" t="s">
        <v>558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SUBSTITUIÇÃO - DORMENTE</v>
      </c>
      <c r="AJ388" s="9" t="str">
        <f>IF(BS_CONTROLE[[#This Row],[Atividade]]=0, "-", BS_CONTROLE[[#This Row],[Atividade]])</f>
        <v>PDM - SUBSTITUIÇÃO - DORMENTE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ZXW</v>
      </c>
      <c r="AN388" s="105" t="str">
        <f>IF(BS_CONTROLE[[#This Row],[SB]]=0, "-", BS_CONTROLE[[#This Row],[SB]])</f>
        <v>ZXW2</v>
      </c>
      <c r="AO388" s="105">
        <f>IF(BS_CONTROLE[[#This Row],[SUB]]=0, "-", BS_CONTROLE[[#This Row],[SUB]])</f>
        <v>92</v>
      </c>
      <c r="AP388" s="105">
        <f>BS_CONTROLE[[#This Row],[KM - Inicio]]</f>
        <v>82</v>
      </c>
      <c r="AQ388" s="105">
        <f>BS_CONTROLE[[#This Row],[KM - Inicio]]</f>
        <v>82</v>
      </c>
      <c r="AR388" s="108">
        <v>0.38680555555555557</v>
      </c>
      <c r="AS388" s="108">
        <v>0</v>
      </c>
      <c r="AT388" s="108">
        <v>0</v>
      </c>
      <c r="AU388" s="136"/>
      <c r="AV388" s="136"/>
      <c r="AW388" s="14"/>
      <c r="AX388" s="14"/>
      <c r="AY388" s="164">
        <f>IF(D388="","*",IFERROR(IF(ISODD(COUNT(AS388:AX388)),"ERRO",SUM((AT388-AS388),(AV388-AU388),(AX388-AW388))),"ERRO"))</f>
        <v>0</v>
      </c>
      <c r="AZ388" s="153"/>
      <c r="BA388" s="109"/>
      <c r="BB388" s="10" t="str">
        <f>IFERROR(_xlfn.XLOOKUP(AI388, BS_ATIVIDADE[ATIVIDADE],BS_ATIVIDADE[UNIDADE] ), "*")</f>
        <v>Nº DE DORMENTES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8" s="150"/>
      <c r="BG388" s="16"/>
      <c r="BH388" s="17">
        <v>0</v>
      </c>
      <c r="BI388" s="17"/>
      <c r="BJ388" s="17" t="s">
        <v>1535</v>
      </c>
      <c r="BK388" s="17" t="s">
        <v>1535</v>
      </c>
      <c r="BL388" s="16"/>
      <c r="BM388" s="130" t="s">
        <v>405</v>
      </c>
      <c r="BN388" s="130" t="s">
        <v>434</v>
      </c>
      <c r="BO388" s="130" t="s">
        <v>495</v>
      </c>
      <c r="BP388" s="17" t="s">
        <v>1535</v>
      </c>
      <c r="BQ388" s="12" t="str">
        <f>IF(AND(BR388&lt;1,BS388&lt;1),"Produção e Intervalo",IF(BR388&lt;1,"Intervalo",IF(BS388&lt;1,"Produção","Aderente")))</f>
        <v>Produção e Intervalo</v>
      </c>
      <c r="BR388" s="19">
        <f>IF(OR(B388="",F388=""),"*",AY388/P388)</f>
        <v>0</v>
      </c>
      <c r="BS388" s="19">
        <f>IF(OR(B388="",F388=""),"*",BA388/Q388)</f>
        <v>0</v>
      </c>
      <c r="BT388" s="8" t="str">
        <f t="shared" si="8"/>
        <v>CCOCirculaçãoIntervaloOportunidade</v>
      </c>
    </row>
    <row r="389" spans="1:72" hidden="1">
      <c r="A389" s="47" t="str">
        <f>D389&amp;B389</f>
        <v>RAFAEL (TP-695)46093</v>
      </c>
      <c r="B389" s="102">
        <v>46093</v>
      </c>
      <c r="C389" s="135">
        <f>IF(BS_CONTROLE[[#This Row],[DATA]]="","",WEEKNUM(BS_CONTROLE[[#This Row],[DATA]]))</f>
        <v>11</v>
      </c>
      <c r="D389" s="104" t="s">
        <v>892</v>
      </c>
      <c r="E389" s="159">
        <v>383</v>
      </c>
      <c r="F389" s="126" t="s">
        <v>714</v>
      </c>
      <c r="G389" s="142" t="str">
        <f>IF(D389="","*",VLOOKUP(F389,BS_ATIVIDADE[],3,FALSE))</f>
        <v>AMV</v>
      </c>
      <c r="H389" s="106" t="s">
        <v>558</v>
      </c>
      <c r="I389" s="106"/>
      <c r="J389" s="105">
        <v>92</v>
      </c>
      <c r="K389" s="105">
        <v>101.95</v>
      </c>
      <c r="L389" s="105" t="s">
        <v>558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89" s="106">
        <v>0.375</v>
      </c>
      <c r="P389" s="106">
        <v>0.125</v>
      </c>
      <c r="Q389" s="105">
        <v>2</v>
      </c>
      <c r="R389" s="10" t="str">
        <f>IFERROR(_xlfn.XLOOKUP(F389, BS_ATIVIDADE[ATIVIDADE],BS_ATIVIDADE[UNIDADE] ), "*")</f>
        <v>Nº DE PEÇAS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89" s="105" t="s">
        <v>1029</v>
      </c>
      <c r="W389" s="151" t="s">
        <v>1088</v>
      </c>
      <c r="X389" s="104" t="s">
        <v>386</v>
      </c>
      <c r="Y389" s="129" t="s">
        <v>389</v>
      </c>
      <c r="Z389" s="104"/>
      <c r="AA389" s="105" t="s">
        <v>558</v>
      </c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AMV - JACARÉ</v>
      </c>
      <c r="AJ389" s="9" t="str">
        <f>IF(BS_CONTROLE[[#This Row],[Atividade]]=0, "-", BS_CONTROLE[[#This Row],[Atividade]])</f>
        <v>PDM - AMV - JACARÉ</v>
      </c>
      <c r="AK389" s="31" t="str">
        <f>BS_CONTROLE[[#This Row],[Local - Partida]]</f>
        <v>-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ZGP</v>
      </c>
      <c r="AN389" s="105" t="str">
        <f>IF(BS_CONTROLE[[#This Row],[SB]]=0, "-", BS_CONTROLE[[#This Row],[SB]])</f>
        <v>ZGP2</v>
      </c>
      <c r="AO389" s="105">
        <f>IF(BS_CONTROLE[[#This Row],[SUB]]=0, "-", BS_CONTROLE[[#This Row],[SUB]])</f>
        <v>92</v>
      </c>
      <c r="AP389" s="105">
        <f>BS_CONTROLE[[#This Row],[KM - Inicio]]</f>
        <v>101.95</v>
      </c>
      <c r="AQ389" s="105">
        <f>BS_CONTROLE[[#This Row],[KM - Inicio]]</f>
        <v>101.95</v>
      </c>
      <c r="AR389" s="108">
        <v>0.52777777777777779</v>
      </c>
      <c r="AS389" s="108">
        <v>0.56597222222222221</v>
      </c>
      <c r="AT389" s="108">
        <v>0.67013888888888884</v>
      </c>
      <c r="AU389" s="136"/>
      <c r="AV389" s="136"/>
      <c r="AW389" s="14"/>
      <c r="AX389" s="14"/>
      <c r="AY389" s="164">
        <f>IF(D389="","*",IFERROR(IF(ISODD(COUNT(AS389:AX389)),"ERRO",SUM((AT389-AS389),(AV389-AU389),(AX389-AW389))),"ERRO"))</f>
        <v>0.10416666666666663</v>
      </c>
      <c r="AZ389" s="153"/>
      <c r="BA389" s="109"/>
      <c r="BB389" s="10" t="str">
        <f>IFERROR(_xlfn.XLOOKUP(AI389, BS_ATIVIDADE[ATIVIDADE],BS_ATIVIDADE[UNIDADE] ), "*")</f>
        <v>Nº DE PEÇAS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89" s="150"/>
      <c r="BG389" s="16"/>
      <c r="BH389" s="17">
        <v>1</v>
      </c>
      <c r="BI389" s="17"/>
      <c r="BJ389" s="17" t="s">
        <v>1321</v>
      </c>
      <c r="BK389" s="18" t="s">
        <v>1536</v>
      </c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Produção e Intervalo</v>
      </c>
      <c r="BR389" s="19">
        <f>IF(OR(B389="",F389=""),"*",AY389/P389)</f>
        <v>0.83333333333333304</v>
      </c>
      <c r="BS389" s="19">
        <f>IF(OR(B389="",F389=""),"*",BA389/Q389)</f>
        <v>0</v>
      </c>
      <c r="BT389" s="8" t="str">
        <f t="shared" si="8"/>
        <v/>
      </c>
    </row>
    <row r="390" spans="1:72" hidden="1">
      <c r="A390" s="47" t="str">
        <f>D390&amp;B390</f>
        <v>MOD ZGP46093</v>
      </c>
      <c r="B390" s="102">
        <v>46093</v>
      </c>
      <c r="C390" s="135">
        <f>IF(BS_CONTROLE[[#This Row],[DATA]]="","",WEEKNUM(BS_CONTROLE[[#This Row],[DATA]]))</f>
        <v>11</v>
      </c>
      <c r="D390" s="104" t="s">
        <v>915</v>
      </c>
      <c r="E390" s="159">
        <v>46</v>
      </c>
      <c r="F390" s="126" t="s">
        <v>548</v>
      </c>
      <c r="G390" s="142" t="str">
        <f>IF(D390="","*",VLOOKUP(F390,BS_ATIVIDADE[],3,FALSE))</f>
        <v>OUTROS</v>
      </c>
      <c r="H390" s="106" t="s">
        <v>558</v>
      </c>
      <c r="I390" s="106" t="s">
        <v>558</v>
      </c>
      <c r="J390" s="105">
        <v>92</v>
      </c>
      <c r="K390" s="105">
        <v>102</v>
      </c>
      <c r="L390" s="105">
        <v>106.3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0" s="106">
        <v>0.33333333333333331</v>
      </c>
      <c r="P390" s="106">
        <v>0.22916666666666666</v>
      </c>
      <c r="Q390" s="105">
        <v>1</v>
      </c>
      <c r="R390" s="10" t="str">
        <f>IFERROR(_xlfn.XLOOKUP(F390, BS_ATIVIDADE[ATIVIDADE],BS_ATIVIDADE[UNIDADE] ), "*")</f>
        <v>BINÁRIO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0" s="105" t="s">
        <v>1012</v>
      </c>
      <c r="W390" s="151" t="s">
        <v>1526</v>
      </c>
      <c r="X390" s="104" t="s">
        <v>381</v>
      </c>
      <c r="Y390" s="129" t="s">
        <v>389</v>
      </c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BLOCO</v>
      </c>
      <c r="AJ390" s="9" t="str">
        <f>IF(BS_CONTROLE[[#This Row],[Atividade]]=0, "-", BS_CONTROLE[[#This Row],[Atividade]])</f>
        <v>BLOCO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ZGP</v>
      </c>
      <c r="AN390" s="105" t="str">
        <f>IF(BS_CONTROLE[[#This Row],[SB]]=0, "-", BS_CONTROLE[[#This Row],[SB]])</f>
        <v>ZGP2</v>
      </c>
      <c r="AO390" s="105">
        <f>IF(BS_CONTROLE[[#This Row],[SUB]]=0, "-", BS_CONTROLE[[#This Row],[SUB]])</f>
        <v>92</v>
      </c>
      <c r="AP390" s="105">
        <f>BS_CONTROLE[[#This Row],[KM - Inicio]]</f>
        <v>102</v>
      </c>
      <c r="AQ390" s="105">
        <f>BS_CONTROLE[[#This Row],[KM - Inicio]]</f>
        <v>102</v>
      </c>
      <c r="AR390" s="108">
        <v>0.41666666666666669</v>
      </c>
      <c r="AS390" s="108">
        <v>0.50208333333333333</v>
      </c>
      <c r="AT390" s="108">
        <v>0.8354166666666667</v>
      </c>
      <c r="AU390" s="136"/>
      <c r="AV390" s="136"/>
      <c r="AW390" s="14"/>
      <c r="AX390" s="14"/>
      <c r="AY390" s="164">
        <f>IF(D390="","*",IFERROR(IF(ISODD(COUNT(AS390:AX390)),"ERRO",SUM((AT390-AS390),(AV390-AU390),(AX390-AW390))),"ERRO"))</f>
        <v>0.33333333333333337</v>
      </c>
      <c r="AZ390" s="153"/>
      <c r="BA390" s="109"/>
      <c r="BB390" s="10" t="str">
        <f>IFERROR(_xlfn.XLOOKUP(AI390, BS_ATIVIDADE[ATIVIDADE],BS_ATIVIDADE[UNIDADE] ), "*")</f>
        <v>BINÁRIO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0" s="150"/>
      <c r="BG390" s="16"/>
      <c r="BH390" s="17">
        <v>1</v>
      </c>
      <c r="BI390" s="17"/>
      <c r="BJ390" s="17" t="s">
        <v>1537</v>
      </c>
      <c r="BK390" s="18" t="s">
        <v>1538</v>
      </c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Produção</v>
      </c>
      <c r="BR390" s="19">
        <f>IF(OR(B390="",F390=""),"*",AY390/P390)</f>
        <v>1.4545454545454548</v>
      </c>
      <c r="BS390" s="19">
        <f>IF(OR(B390="",F390=""),"*",BA390/Q390)</f>
        <v>0</v>
      </c>
      <c r="BT390" s="8" t="str">
        <f t="shared" si="8"/>
        <v/>
      </c>
    </row>
    <row r="391" spans="1:72" hidden="1">
      <c r="A391" s="47" t="str">
        <f>D391&amp;B391</f>
        <v>V8546093</v>
      </c>
      <c r="B391" s="102">
        <v>46093</v>
      </c>
      <c r="C391" s="135">
        <f>IF(BS_CONTROLE[[#This Row],[DATA]]="","",WEEKNUM(BS_CONTROLE[[#This Row],[DATA]]))</f>
        <v>11</v>
      </c>
      <c r="D391" s="104" t="s">
        <v>759</v>
      </c>
      <c r="E391" s="159">
        <v>318</v>
      </c>
      <c r="F391" s="126" t="s">
        <v>663</v>
      </c>
      <c r="G391" s="142" t="str">
        <f>IF(D391="","*",VLOOKUP(F391,BS_ATIVIDADE[],3,FALSE))</f>
        <v>MECANIZAÇÃO - SOCADORA</v>
      </c>
      <c r="H391" s="106" t="s">
        <v>1225</v>
      </c>
      <c r="I391" s="106" t="s">
        <v>1225</v>
      </c>
      <c r="J391" s="105">
        <v>92</v>
      </c>
      <c r="K391" s="105">
        <v>102.1</v>
      </c>
      <c r="L391" s="105">
        <v>103.54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1" s="106">
        <v>0.32291666666666669</v>
      </c>
      <c r="P391" s="106">
        <v>0</v>
      </c>
      <c r="Q391" s="105">
        <v>1310</v>
      </c>
      <c r="R391" s="10" t="str">
        <f>IFERROR(_xlfn.XLOOKUP(F391, BS_ATIVIDADE[ATIVIDADE],BS_ATIVIDADE[UNIDADE] ), "*")</f>
        <v>M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1" s="105" t="s">
        <v>1012</v>
      </c>
      <c r="W391" s="151" t="s">
        <v>1317</v>
      </c>
      <c r="X391" s="104" t="s">
        <v>386</v>
      </c>
      <c r="Y391" s="129" t="s">
        <v>389</v>
      </c>
      <c r="Z391" s="104"/>
      <c r="AA391" s="105">
        <v>1</v>
      </c>
      <c r="AB391" s="103" t="s">
        <v>377</v>
      </c>
      <c r="AC391" s="152" t="s">
        <v>371</v>
      </c>
      <c r="AD391" s="107">
        <v>0.3125</v>
      </c>
      <c r="AE391" s="105">
        <v>2235</v>
      </c>
      <c r="AF391" s="105" t="s">
        <v>558</v>
      </c>
      <c r="AG391" s="105"/>
      <c r="AH391" s="15"/>
      <c r="AI391" s="126" t="str">
        <f>IF(BS_CONTROLE[[#This Row],[Atividade]]=0, "-", BS_CONTROLE[[#This Row],[Atividade]])</f>
        <v>MECANIZAÇÃO - SOCADORA</v>
      </c>
      <c r="AJ391" s="9" t="str">
        <f>IF(BS_CONTROLE[[#This Row],[Atividade]]=0, "-", BS_CONTROLE[[#This Row],[Atividade]])</f>
        <v>MECANIZAÇÃO - SOCADORA</v>
      </c>
      <c r="AK391" s="31" t="str">
        <f>BS_CONTROLE[[#This Row],[Local - Partida]]</f>
        <v>ZDRZPT</v>
      </c>
      <c r="AL391" s="31" t="str">
        <f>BS_CONTROLE[[#This Row],[Local - Encerramento]]</f>
        <v>ZDRZPT</v>
      </c>
      <c r="AM391" s="105" t="str">
        <f>IF(BS_CONTROLE[[#This Row],[Entre - Estações]]=0, "-", BS_CONTROLE[[#This Row],[Entre - Estações]])</f>
        <v>ZGP</v>
      </c>
      <c r="AN391" s="105" t="str">
        <f>IF(BS_CONTROLE[[#This Row],[SB]]=0, "-", BS_CONTROLE[[#This Row],[SB]])</f>
        <v>ZGP2</v>
      </c>
      <c r="AO391" s="105">
        <f>IF(BS_CONTROLE[[#This Row],[SUB]]=0, "-", BS_CONTROLE[[#This Row],[SUB]])</f>
        <v>92</v>
      </c>
      <c r="AP391" s="105">
        <f>BS_CONTROLE[[#This Row],[KM - Inicio]]</f>
        <v>102.1</v>
      </c>
      <c r="AQ391" s="105">
        <f>BS_CONTROLE[[#This Row],[KM - Inicio]]</f>
        <v>102.1</v>
      </c>
      <c r="AR391" s="108"/>
      <c r="AS391" s="108"/>
      <c r="AT391" s="108"/>
      <c r="AU391" s="136"/>
      <c r="AV391" s="136"/>
      <c r="AW391" s="14"/>
      <c r="AX391" s="14"/>
      <c r="AY391" s="164">
        <f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M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1" s="150"/>
      <c r="BG391" s="16"/>
      <c r="BH391" s="17"/>
      <c r="BI391" s="17"/>
      <c r="BJ391" s="17" t="s">
        <v>1539</v>
      </c>
      <c r="BK391" s="18"/>
      <c r="BL391" s="16"/>
      <c r="BM391" s="130"/>
      <c r="BN391" s="130"/>
      <c r="BO391" s="130"/>
      <c r="BP391" s="18"/>
      <c r="BQ391" s="12" t="e">
        <f>IF(AND(BR391&lt;1,BS391&lt;1),"Produção e Intervalo",IF(BR391&lt;1,"Intervalo",IF(BS391&lt;1,"Produção","Aderente")))</f>
        <v>#DIV/0!</v>
      </c>
      <c r="BR391" s="19" t="e">
        <f>IF(OR(B391="",F391=""),"*",AY391/P391)</f>
        <v>#DIV/0!</v>
      </c>
      <c r="BS391" s="19">
        <f>IF(OR(B391="",F391=""),"*",BA391/Q391)</f>
        <v>0</v>
      </c>
      <c r="BT391" s="8" t="str">
        <f t="shared" si="8"/>
        <v/>
      </c>
    </row>
    <row r="392" spans="1:72" hidden="1">
      <c r="A392" s="47" t="str">
        <f>D392&amp;B392</f>
        <v>W6246093</v>
      </c>
      <c r="B392" s="102">
        <v>46093</v>
      </c>
      <c r="C392" s="135">
        <f>IF(BS_CONTROLE[[#This Row],[DATA]]="","",WEEKNUM(BS_CONTROLE[[#This Row],[DATA]]))</f>
        <v>11</v>
      </c>
      <c r="D392" s="104" t="s">
        <v>793</v>
      </c>
      <c r="E392" s="159">
        <v>318</v>
      </c>
      <c r="F392" s="126" t="s">
        <v>687</v>
      </c>
      <c r="G392" s="142" t="str">
        <f>IF(D392="","*",VLOOKUP(F392,BS_ATIVIDADE[],3,FALSE))</f>
        <v>MODERNIZAÇÃO</v>
      </c>
      <c r="H392" s="106" t="s">
        <v>1225</v>
      </c>
      <c r="I392" s="106" t="s">
        <v>1225</v>
      </c>
      <c r="J392" s="105">
        <v>92</v>
      </c>
      <c r="K392" s="105">
        <v>103.07</v>
      </c>
      <c r="L392" s="105">
        <v>104.8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92" s="106">
        <v>0.32291666666666669</v>
      </c>
      <c r="P392" s="106">
        <v>0</v>
      </c>
      <c r="Q392" s="105">
        <v>2</v>
      </c>
      <c r="R392" s="10" t="str">
        <f>IFERROR(_xlfn.XLOOKUP(F392, BS_ATIVIDADE[ATIVIDADE],BS_ATIVIDADE[UNIDADE] ), "*")</f>
        <v>VAGÕES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1012</v>
      </c>
      <c r="W392" s="151" t="s">
        <v>1540</v>
      </c>
      <c r="X392" s="104" t="s">
        <v>386</v>
      </c>
      <c r="Y392" s="129" t="s">
        <v>389</v>
      </c>
      <c r="Z392" s="104"/>
      <c r="AA392" s="105">
        <v>1</v>
      </c>
      <c r="AB392" s="103" t="s">
        <v>377</v>
      </c>
      <c r="AC392" s="152" t="s">
        <v>371</v>
      </c>
      <c r="AD392" s="107">
        <v>0.3125</v>
      </c>
      <c r="AE392" s="105">
        <v>9049</v>
      </c>
      <c r="AF392" s="105" t="s">
        <v>558</v>
      </c>
      <c r="AG392" s="105"/>
      <c r="AH392" s="15"/>
      <c r="AI392" s="126" t="str">
        <f>IF(BS_CONTROLE[[#This Row],[Atividade]]=0, "-", BS_CONTROLE[[#This Row],[Atividade]])</f>
        <v>MODERNIZAÇÃO - PEDRA - DESCARGA</v>
      </c>
      <c r="AJ392" s="9" t="str">
        <f>IF(BS_CONTROLE[[#This Row],[Atividade]]=0, "-", BS_CONTROLE[[#This Row],[Atividade]])</f>
        <v>MODERNIZAÇÃO - PEDRA - DESCARGA</v>
      </c>
      <c r="AK392" s="31" t="str">
        <f>BS_CONTROLE[[#This Row],[Local - Partida]]</f>
        <v>ZDRZPT</v>
      </c>
      <c r="AL392" s="31" t="str">
        <f>BS_CONTROLE[[#This Row],[Local - Encerramento]]</f>
        <v>ZDRZPT</v>
      </c>
      <c r="AM392" s="105" t="str">
        <f>IF(BS_CONTROLE[[#This Row],[Entre - Estações]]=0, "-", BS_CONTROLE[[#This Row],[Entre - Estações]])</f>
        <v>ZGP</v>
      </c>
      <c r="AN392" s="105" t="str">
        <f>IF(BS_CONTROLE[[#This Row],[SB]]=0, "-", BS_CONTROLE[[#This Row],[SB]])</f>
        <v>ZGP2</v>
      </c>
      <c r="AO392" s="105">
        <f>IF(BS_CONTROLE[[#This Row],[SUB]]=0, "-", BS_CONTROLE[[#This Row],[SUB]])</f>
        <v>92</v>
      </c>
      <c r="AP392" s="105">
        <f>BS_CONTROLE[[#This Row],[KM - Inicio]]</f>
        <v>103.07</v>
      </c>
      <c r="AQ392" s="105">
        <f>BS_CONTROLE[[#This Row],[KM - Inicio]]</f>
        <v>103.07</v>
      </c>
      <c r="AR392" s="108">
        <v>0.41666666666666669</v>
      </c>
      <c r="AS392" s="108">
        <v>0</v>
      </c>
      <c r="AT392" s="108">
        <v>6.9444444444444447E-4</v>
      </c>
      <c r="AU392" s="136"/>
      <c r="AV392" s="136"/>
      <c r="AW392" s="14"/>
      <c r="AX392" s="14"/>
      <c r="AY392" s="164">
        <f>IF(D392="","*",IFERROR(IF(ISODD(COUNT(AS392:AX392)),"ERRO",SUM((AT392-AS392),(AV392-AU392),(AX392-AW392))),"ERRO"))</f>
        <v>6.9444444444444447E-4</v>
      </c>
      <c r="AZ392" s="153"/>
      <c r="BA392" s="109"/>
      <c r="BB392" s="10" t="str">
        <f>IFERROR(_xlfn.XLOOKUP(AI392, BS_ATIVIDADE[ATIVIDADE],BS_ATIVIDADE[UNIDADE] ), "*")</f>
        <v>VAGÕES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1</v>
      </c>
      <c r="BI392" s="17"/>
      <c r="BJ392" s="17" t="s">
        <v>1539</v>
      </c>
      <c r="BK392" s="18" t="s">
        <v>1538</v>
      </c>
      <c r="BL392" s="16"/>
      <c r="BM392" s="130"/>
      <c r="BN392" s="130"/>
      <c r="BO392" s="130"/>
      <c r="BP392" s="18"/>
      <c r="BQ392" s="12" t="e">
        <f>IF(AND(BR392&lt;1,BS392&lt;1),"Produção e Intervalo",IF(BR392&lt;1,"Intervalo",IF(BS392&lt;1,"Produção","Aderente")))</f>
        <v>#DIV/0!</v>
      </c>
      <c r="BR392" s="19" t="e">
        <f>IF(OR(B392="",F392=""),"*",AY392/P392)</f>
        <v>#DIV/0!</v>
      </c>
      <c r="BS392" s="19">
        <f>IF(OR(B392="",F392=""),"*",BA392/Q392)</f>
        <v>0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>HUELTON (TP-725)46093</v>
      </c>
      <c r="B393" s="102">
        <v>46093</v>
      </c>
      <c r="C393" s="135">
        <f>IF(BS_CONTROLE[[#This Row],[DATA]]="","",WEEKNUM(BS_CONTROLE[[#This Row],[DATA]]))</f>
        <v>11</v>
      </c>
      <c r="D393" s="104" t="s">
        <v>854</v>
      </c>
      <c r="E393" s="159">
        <v>387</v>
      </c>
      <c r="F393" s="126" t="s">
        <v>740</v>
      </c>
      <c r="G393" s="142" t="str">
        <f>IF(D393="","*",VLOOKUP(F393,BS_ATIVIDADE[],3,FALSE))</f>
        <v>SOLDA</v>
      </c>
      <c r="H393" s="106" t="s">
        <v>558</v>
      </c>
      <c r="I393" s="106"/>
      <c r="J393" s="105">
        <v>92</v>
      </c>
      <c r="K393" s="105">
        <v>106.8</v>
      </c>
      <c r="L393" s="105" t="s">
        <v>558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93" s="127" t="s">
        <v>367</v>
      </c>
      <c r="O393" s="106">
        <v>0.375</v>
      </c>
      <c r="P393" s="106">
        <v>0.125</v>
      </c>
      <c r="Q393" s="105">
        <v>2</v>
      </c>
      <c r="R393" s="10" t="str">
        <f>IFERROR(_xlfn.XLOOKUP(F393, BS_ATIVIDADE[ATIVIDADE],BS_ATIVIDADE[UNIDADE] ), "*")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1029</v>
      </c>
      <c r="W393" s="151" t="s">
        <v>1025</v>
      </c>
      <c r="X393" s="104" t="s">
        <v>386</v>
      </c>
      <c r="Y393" s="129" t="s">
        <v>389</v>
      </c>
      <c r="Z393" s="104"/>
      <c r="AA393" s="105" t="s">
        <v>558</v>
      </c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PDM - SOLDA</v>
      </c>
      <c r="AJ393" s="9" t="str">
        <f>IF(BS_CONTROLE[[#This Row],[Atividade]]=0, "-", BS_CONTROLE[[#This Row],[Atividade]])</f>
        <v>PDM - SOLDA</v>
      </c>
      <c r="AK393" s="31" t="str">
        <f>BS_CONTROLE[[#This Row],[Local - Partida]]</f>
        <v>-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ZPT</v>
      </c>
      <c r="AN393" s="105" t="str">
        <f>IF(BS_CONTROLE[[#This Row],[SB]]=0, "-", BS_CONTROLE[[#This Row],[SB]])</f>
        <v>ZPT2</v>
      </c>
      <c r="AO393" s="105">
        <f>IF(BS_CONTROLE[[#This Row],[SUB]]=0, "-", BS_CONTROLE[[#This Row],[SUB]])</f>
        <v>92</v>
      </c>
      <c r="AP393" s="105">
        <f>BS_CONTROLE[[#This Row],[KM - Inicio]]</f>
        <v>106.8</v>
      </c>
      <c r="AQ393" s="105">
        <f>BS_CONTROLE[[#This Row],[KM - Inicio]]</f>
        <v>106.8</v>
      </c>
      <c r="AR393" s="108">
        <v>0</v>
      </c>
      <c r="AS393" s="108">
        <v>0</v>
      </c>
      <c r="AT393" s="108">
        <v>0</v>
      </c>
      <c r="AU393" s="136"/>
      <c r="AV393" s="136"/>
      <c r="AW393" s="14"/>
      <c r="AX393" s="14"/>
      <c r="AY393" s="164">
        <f>IF(D393="","*",IFERROR(IF(ISODD(COUNT(AS393:AX393)),"ERRO",SUM((AT393-AS393),(AV393-AU393),(AX393-AW393))),"ERRO"))</f>
        <v>0</v>
      </c>
      <c r="AZ393" s="153"/>
      <c r="BA393" s="109">
        <v>0</v>
      </c>
      <c r="BB393" s="10" t="str">
        <f>IFERROR(_xlfn.XLOOKUP(AI393, BS_ATIVIDADE[ATIVIDADE],BS_ATIVIDADE[UNIDADE] ), "*")</f>
        <v>Nº DE SOLDA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0</v>
      </c>
      <c r="BI393" s="17"/>
      <c r="BJ393" s="17" t="s">
        <v>1369</v>
      </c>
      <c r="BK393" s="17" t="s">
        <v>1369</v>
      </c>
      <c r="BL393" s="16"/>
      <c r="BM393" s="130" t="s">
        <v>412</v>
      </c>
      <c r="BN393" s="130" t="s">
        <v>436</v>
      </c>
      <c r="BO393" s="130" t="s">
        <v>436</v>
      </c>
      <c r="BP393" s="17" t="s">
        <v>1369</v>
      </c>
      <c r="BQ393" s="12" t="str">
        <f>IF(AND(BR393&lt;1,BS393&lt;1),"Produção e Intervalo",IF(BR393&lt;1,"Intervalo",IF(BS393&lt;1,"Produção","Aderente")))</f>
        <v>Produção e Intervalo</v>
      </c>
      <c r="BR393" s="19">
        <f>IF(OR(B393="",F393=""),"*",AY393/P393)</f>
        <v>0</v>
      </c>
      <c r="BS393" s="19">
        <f>IF(OR(B393="",F393=""),"*",BA393/Q393)</f>
        <v>0</v>
      </c>
      <c r="BT393" s="8" t="str">
        <f t="shared" si="9"/>
        <v>CondiçõesClimáticaChuva</v>
      </c>
    </row>
    <row r="394" spans="1:72" hidden="1">
      <c r="A394" s="47" t="str">
        <f>D394&amp;B394</f>
        <v>EXPANSÃO TURMA 146093</v>
      </c>
      <c r="B394" s="102">
        <v>46093</v>
      </c>
      <c r="C394" s="135">
        <f>IF(BS_CONTROLE[[#This Row],[DATA]]="","",WEEKNUM(BS_CONTROLE[[#This Row],[DATA]]))</f>
        <v>11</v>
      </c>
      <c r="D394" s="104" t="s">
        <v>559</v>
      </c>
      <c r="E394" s="159">
        <v>285</v>
      </c>
      <c r="F394" s="126" t="s">
        <v>619</v>
      </c>
      <c r="G394" s="142" t="str">
        <f>IF(D394="","*",VLOOKUP(F394,BS_ATIVIDADE[],3,FALSE))</f>
        <v>EXPANSÃO</v>
      </c>
      <c r="H394" s="106" t="s">
        <v>558</v>
      </c>
      <c r="I394" s="106" t="s">
        <v>558</v>
      </c>
      <c r="J394" s="105">
        <v>30</v>
      </c>
      <c r="K394" s="105">
        <v>111.5</v>
      </c>
      <c r="L394" s="105">
        <v>112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4" s="127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94" s="106">
        <v>0.41666666666666669</v>
      </c>
      <c r="P394" s="106">
        <v>6.25E-2</v>
      </c>
      <c r="Q394" s="105">
        <v>1</v>
      </c>
      <c r="R394" s="10" t="str">
        <f>IFERROR(_xlfn.XLOOKUP(F394, BS_ATIVIDADE[ATIVIDADE],BS_ATIVIDADE[UNIDADE] ), "*")</f>
        <v>Nº DE SOLDA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4" s="105" t="s">
        <v>1047</v>
      </c>
      <c r="W394" s="151" t="s">
        <v>1025</v>
      </c>
      <c r="X394" s="104" t="s">
        <v>386</v>
      </c>
      <c r="Y394" s="129" t="s">
        <v>389</v>
      </c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EXPANSÃO - SOLDA</v>
      </c>
      <c r="AJ394" s="9" t="str">
        <f>IF(BS_CONTROLE[[#This Row],[Atividade]]=0, "-", BS_CONTROLE[[#This Row],[Atividade]])</f>
        <v>EXPANSÃO - SOLDA</v>
      </c>
      <c r="AK394" s="31" t="str">
        <f>BS_CONTROLE[[#This Row],[Local - Partida]]</f>
        <v>-</v>
      </c>
      <c r="AL394" s="31" t="str">
        <f>BS_CONTROLE[[#This Row],[Local - Encerramento]]</f>
        <v>-</v>
      </c>
      <c r="AM394" s="105" t="str">
        <f>IF(BS_CONTROLE[[#This Row],[Entre - Estações]]=0, "-", BS_CONTROLE[[#This Row],[Entre - Estações]])</f>
        <v>ZGM-109</v>
      </c>
      <c r="AN394" s="105">
        <f>IF(BS_CONTROLE[[#This Row],[SB]]=0, "-", BS_CONTROLE[[#This Row],[SB]])</f>
        <v>1121111</v>
      </c>
      <c r="AO394" s="105">
        <f>IF(BS_CONTROLE[[#This Row],[SUB]]=0, "-", BS_CONTROLE[[#This Row],[SUB]])</f>
        <v>30</v>
      </c>
      <c r="AP394" s="105">
        <f>BS_CONTROLE[[#This Row],[KM - Inicio]]</f>
        <v>111.5</v>
      </c>
      <c r="AQ394" s="105">
        <f>BS_CONTROLE[[#This Row],[KM - Inicio]]</f>
        <v>111.5</v>
      </c>
      <c r="AR394" s="108">
        <v>0</v>
      </c>
      <c r="AS394" s="108">
        <v>0</v>
      </c>
      <c r="AT394" s="108">
        <v>0</v>
      </c>
      <c r="AU394" s="136"/>
      <c r="AV394" s="136"/>
      <c r="AW394" s="14"/>
      <c r="AX394" s="14"/>
      <c r="AY394" s="164">
        <f>IF(D394="","*",IFERROR(IF(ISODD(COUNT(AS394:AX394)),"ERRO",SUM((AT394-AS394),(AV394-AU394),(AX394-AW394))),"ERRO"))</f>
        <v>0</v>
      </c>
      <c r="AZ394" s="153"/>
      <c r="BA394" s="109">
        <v>0</v>
      </c>
      <c r="BB394" s="10" t="str">
        <f>IFERROR(_xlfn.XLOOKUP(AI394, BS_ATIVIDADE[ATIVIDADE],BS_ATIVIDADE[UNIDADE] ), "*")</f>
        <v>Nº DE SOLDA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4" s="150"/>
      <c r="BG394" s="16"/>
      <c r="BH394" s="17">
        <v>0</v>
      </c>
      <c r="BI394" s="17"/>
      <c r="BJ394" s="17" t="s">
        <v>1369</v>
      </c>
      <c r="BK394" s="17" t="s">
        <v>1369</v>
      </c>
      <c r="BL394" s="16"/>
      <c r="BM394" s="130" t="s">
        <v>412</v>
      </c>
      <c r="BN394" s="130" t="s">
        <v>436</v>
      </c>
      <c r="BO394" s="130" t="s">
        <v>436</v>
      </c>
      <c r="BP394" s="17" t="s">
        <v>1369</v>
      </c>
      <c r="BQ394" s="12" t="str">
        <f>IF(AND(BR394&lt;1,BS394&lt;1),"Produção e Intervalo",IF(BR394&lt;1,"Intervalo",IF(BS394&lt;1,"Produção","Aderente")))</f>
        <v>Produção e Intervalo</v>
      </c>
      <c r="BR394" s="19">
        <f>IF(OR(B394="",F394=""),"*",AY394/P394)</f>
        <v>0</v>
      </c>
      <c r="BS394" s="19">
        <f>IF(OR(B394="",F394=""),"*",BA394/Q394)</f>
        <v>0</v>
      </c>
      <c r="BT394" s="8" t="str">
        <f t="shared" si="9"/>
        <v>CondiçõesClimáticaChuva</v>
      </c>
    </row>
    <row r="395" spans="1:72" hidden="1">
      <c r="A395" s="47" t="str">
        <f>D395&amp;B395</f>
        <v>DIEGO (TF-42)46093</v>
      </c>
      <c r="B395" s="102">
        <v>46093</v>
      </c>
      <c r="C395" s="135">
        <f>IF(BS_CONTROLE[[#This Row],[DATA]]="","",WEEKNUM(BS_CONTROLE[[#This Row],[DATA]]))</f>
        <v>11</v>
      </c>
      <c r="D395" s="104" t="s">
        <v>835</v>
      </c>
      <c r="E395" s="159">
        <v>286</v>
      </c>
      <c r="F395" s="126" t="s">
        <v>636</v>
      </c>
      <c r="G395" s="142" t="str">
        <f>IF(D395="","*",VLOOKUP(F395,BS_ATIVIDADE[],3,FALSE))</f>
        <v>LIMPEZA LASTRO</v>
      </c>
      <c r="H395" s="106" t="s">
        <v>558</v>
      </c>
      <c r="I395" s="106" t="s">
        <v>558</v>
      </c>
      <c r="J395" s="105">
        <v>30</v>
      </c>
      <c r="K395" s="105">
        <v>113</v>
      </c>
      <c r="L395" s="105" t="s">
        <v>558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95" s="127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95" s="106">
        <v>0.41666666666666669</v>
      </c>
      <c r="P395" s="106">
        <v>6.25E-2</v>
      </c>
      <c r="Q395" s="105">
        <v>30</v>
      </c>
      <c r="R395" s="10" t="str">
        <f>IFERROR(_xlfn.XLOOKUP(F395, BS_ATIVIDADE[ATIVIDADE],BS_ATIVIDADE[UNIDADE] ), "*")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95" s="105" t="s">
        <v>1029</v>
      </c>
      <c r="W395" s="151" t="s">
        <v>1295</v>
      </c>
      <c r="X395" s="104" t="s">
        <v>386</v>
      </c>
      <c r="Y395" s="129" t="s">
        <v>389</v>
      </c>
      <c r="Z395" s="104"/>
      <c r="AA395" s="105" t="s">
        <v>558</v>
      </c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LIMPEZA LASTRO</v>
      </c>
      <c r="AJ395" s="9" t="str">
        <f>IF(BS_CONTROLE[[#This Row],[Atividade]]=0, "-", BS_CONTROLE[[#This Row],[Atividade]])</f>
        <v>LIMPEZA LASTRO</v>
      </c>
      <c r="AK395" s="31" t="str">
        <f>BS_CONTROLE[[#This Row],[Local - Partida]]</f>
        <v>-</v>
      </c>
      <c r="AL395" s="31" t="str">
        <f>BS_CONTROLE[[#This Row],[Local - Encerramento]]</f>
        <v>-</v>
      </c>
      <c r="AM395" s="105" t="str">
        <f>IF(BS_CONTROLE[[#This Row],[Entre - Estações]]=0, "-", BS_CONTROLE[[#This Row],[Entre - Estações]])</f>
        <v>ZGM-109</v>
      </c>
      <c r="AN395" s="105">
        <f>IF(BS_CONTROLE[[#This Row],[SB]]=0, "-", BS_CONTROLE[[#This Row],[SB]])</f>
        <v>1131121</v>
      </c>
      <c r="AO395" s="105">
        <f>IF(BS_CONTROLE[[#This Row],[SUB]]=0, "-", BS_CONTROLE[[#This Row],[SUB]])</f>
        <v>30</v>
      </c>
      <c r="AP395" s="105">
        <f>BS_CONTROLE[[#This Row],[KM - Inicio]]</f>
        <v>113</v>
      </c>
      <c r="AQ395" s="105">
        <f>BS_CONTROLE[[#This Row],[KM - Inicio]]</f>
        <v>113</v>
      </c>
      <c r="AR395" s="108">
        <v>0.36736111111111114</v>
      </c>
      <c r="AS395" s="108">
        <v>0</v>
      </c>
      <c r="AT395" s="108">
        <v>0</v>
      </c>
      <c r="AU395" s="136"/>
      <c r="AV395" s="136"/>
      <c r="AW395" s="14"/>
      <c r="AX395" s="14"/>
      <c r="AY395" s="164">
        <f>IF(D395="","*",IFERROR(IF(ISODD(COUNT(AS395:AX395)),"ERRO",SUM((AT395-AS395),(AV395-AU395),(AX395-AW395))),"ERRO"))</f>
        <v>0</v>
      </c>
      <c r="AZ395" s="153"/>
      <c r="BA395" s="109">
        <v>0</v>
      </c>
      <c r="BB395" s="10" t="str">
        <f>IFERROR(_xlfn.XLOOKUP(AI395, BS_ATIVIDADE[ATIVIDADE],BS_ATIVIDADE[UNIDADE] ), "*")</f>
        <v>M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95" s="150"/>
      <c r="BG395" s="16"/>
      <c r="BH395" s="17">
        <v>0</v>
      </c>
      <c r="BI395" s="17"/>
      <c r="BJ395" s="17" t="s">
        <v>1541</v>
      </c>
      <c r="BK395" s="17" t="s">
        <v>1541</v>
      </c>
      <c r="BL395" s="16"/>
      <c r="BM395" s="130" t="s">
        <v>405</v>
      </c>
      <c r="BN395" s="130" t="s">
        <v>434</v>
      </c>
      <c r="BO395" s="130" t="s">
        <v>495</v>
      </c>
      <c r="BP395" s="17" t="s">
        <v>1541</v>
      </c>
      <c r="BQ395" s="12" t="str">
        <f>IF(AND(BR395&lt;1,BS395&lt;1),"Produção e Intervalo",IF(BR395&lt;1,"Intervalo",IF(BS395&lt;1,"Produção","Aderente")))</f>
        <v>Produção e Intervalo</v>
      </c>
      <c r="BR395" s="19">
        <f>IF(OR(B395="",F395=""),"*",AY395/P395)</f>
        <v>0</v>
      </c>
      <c r="BS395" s="19">
        <f>IF(OR(B395="",F395=""),"*",BA395/Q395)</f>
        <v>0</v>
      </c>
      <c r="BT395" s="8" t="str">
        <f t="shared" si="9"/>
        <v>CCOCirculaçãoIntervaloOportunidade</v>
      </c>
    </row>
    <row r="396" spans="1:72" hidden="1">
      <c r="A396" s="47" t="str">
        <f>D396&amp;B396</f>
        <v>A8446093</v>
      </c>
      <c r="B396" s="102">
        <v>46093</v>
      </c>
      <c r="C396" s="135">
        <f>IF(BS_CONTROLE[[#This Row],[DATA]]="","",WEEKNUM(BS_CONTROLE[[#This Row],[DATA]]))</f>
        <v>11</v>
      </c>
      <c r="D396" s="104" t="s">
        <v>688</v>
      </c>
      <c r="E396" s="159">
        <v>390</v>
      </c>
      <c r="F396" s="126" t="s">
        <v>579</v>
      </c>
      <c r="G396" s="142" t="str">
        <f>IF(D396="","*",VLOOKUP(F396,BS_ATIVIDADE[],3,FALSE))</f>
        <v>DETECÇÃO</v>
      </c>
      <c r="H396" s="106" t="s">
        <v>1263</v>
      </c>
      <c r="I396" s="106" t="s">
        <v>1542</v>
      </c>
      <c r="J396" s="105">
        <v>54</v>
      </c>
      <c r="K396" s="105">
        <v>106</v>
      </c>
      <c r="L396" s="105"/>
      <c r="M396" s="127" t="s">
        <v>1543</v>
      </c>
      <c r="N396" s="127" t="s">
        <v>1543</v>
      </c>
      <c r="O396" s="106">
        <v>0.3125</v>
      </c>
      <c r="P396" s="106">
        <v>4.1666666666666664E-2</v>
      </c>
      <c r="Q396" s="105">
        <v>1</v>
      </c>
      <c r="R396" s="10" t="str">
        <f>IFERROR(_xlfn.XLOOKUP(F396, BS_ATIVIDADE[ATIVIDADE],BS_ATIVIDADE[UNIDADE] ), "*")</f>
        <v>KM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6" s="105" t="s">
        <v>1017</v>
      </c>
      <c r="W396" s="151" t="s">
        <v>1243</v>
      </c>
      <c r="X396" s="104" t="s">
        <v>386</v>
      </c>
      <c r="Y396" s="129" t="s">
        <v>389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DETECÇÃO - RONDA 7 DIAS</v>
      </c>
      <c r="AJ396" s="9" t="str">
        <f>IF(BS_CONTROLE[[#This Row],[Atividade]]=0, "-", BS_CONTROLE[[#This Row],[Atividade]])</f>
        <v>DETECÇÃO - RONDA 7 DIAS</v>
      </c>
      <c r="AK396" s="31" t="str">
        <f>BS_CONTROLE[[#This Row],[Local - Partida]]</f>
        <v>ZPT105-1</v>
      </c>
      <c r="AL396" s="31" t="str">
        <f>BS_CONTROLE[[#This Row],[Local - Encerramento]]</f>
        <v>ZEV-1</v>
      </c>
      <c r="AM396" s="105" t="str">
        <f>IF(BS_CONTROLE[[#This Row],[Entre - Estações]]=0, "-", BS_CONTROLE[[#This Row],[Entre - Estações]])</f>
        <v>ZPT-ZEV</v>
      </c>
      <c r="AN396" s="105" t="str">
        <f>IF(BS_CONTROLE[[#This Row],[SB]]=0, "-", BS_CONTROLE[[#This Row],[SB]])</f>
        <v>ZPT-ZEV</v>
      </c>
      <c r="AO396" s="105">
        <f>IF(BS_CONTROLE[[#This Row],[SUB]]=0, "-", BS_CONTROLE[[#This Row],[SUB]])</f>
        <v>54</v>
      </c>
      <c r="AP396" s="105">
        <f>BS_CONTROLE[[#This Row],[KM - Inicio]]</f>
        <v>106</v>
      </c>
      <c r="AQ396" s="105">
        <f>BS_CONTROLE[[#This Row],[KM - Inicio]]</f>
        <v>106</v>
      </c>
      <c r="AR396" s="108">
        <v>0.31874999999999998</v>
      </c>
      <c r="AS396" s="108">
        <v>0</v>
      </c>
      <c r="AT396" s="108">
        <v>0</v>
      </c>
      <c r="AU396" s="136"/>
      <c r="AV396" s="136"/>
      <c r="AW396" s="14"/>
      <c r="AX396" s="14"/>
      <c r="AY396" s="164">
        <f>IF(D396="","*",IFERROR(IF(ISODD(COUNT(AS396:AX396)),"ERRO",SUM((AT396-AS396),(AV396-AU396),(AX396-AW396))),"ERRO"))</f>
        <v>0</v>
      </c>
      <c r="AZ396" s="153"/>
      <c r="BA396" s="109">
        <v>0</v>
      </c>
      <c r="BB396" s="10" t="str">
        <f>IFERROR(_xlfn.XLOOKUP(AI396, BS_ATIVIDADE[ATIVIDADE],BS_ATIVIDADE[UNIDADE] ), "*")</f>
        <v>KM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6" s="150"/>
      <c r="BG396" s="16"/>
      <c r="BH396" s="17">
        <v>0</v>
      </c>
      <c r="BI396" s="17"/>
      <c r="BJ396" s="17" t="s">
        <v>1544</v>
      </c>
      <c r="BK396" s="17" t="s">
        <v>1544</v>
      </c>
      <c r="BL396" s="16"/>
      <c r="BM396" s="130" t="s">
        <v>405</v>
      </c>
      <c r="BN396" s="130" t="s">
        <v>434</v>
      </c>
      <c r="BO396" s="130" t="s">
        <v>495</v>
      </c>
      <c r="BP396" s="17" t="s">
        <v>1544</v>
      </c>
      <c r="BQ396" s="12" t="str">
        <f>IF(AND(BR396&lt;1,BS396&lt;1),"Produção e Intervalo",IF(BR396&lt;1,"Intervalo",IF(BS396&lt;1,"Produção","Aderente")))</f>
        <v>Produção e Intervalo</v>
      </c>
      <c r="BR396" s="19">
        <f>IF(OR(B396="",F396=""),"*",AY396/P396)</f>
        <v>0</v>
      </c>
      <c r="BS396" s="19">
        <f>IF(OR(B396="",F396=""),"*",BA396/Q396)</f>
        <v>0</v>
      </c>
      <c r="BT396" s="8" t="str">
        <f t="shared" si="9"/>
        <v>CCOCirculaçãoIntervaloOportunidade</v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>KLECIO (TP-699)46094</v>
      </c>
      <c r="B399" s="102">
        <v>46094</v>
      </c>
      <c r="C399" s="135">
        <f>IF(BS_CONTROLE[[#This Row],[DATA]]="","",WEEKNUM(BS_CONTROLE[[#This Row],[DATA]]))</f>
        <v>11</v>
      </c>
      <c r="D399" s="104" t="s">
        <v>876</v>
      </c>
      <c r="E399" s="159">
        <v>354</v>
      </c>
      <c r="F399" s="126" t="s">
        <v>740</v>
      </c>
      <c r="G399" s="142" t="str">
        <f>IF(D399="","*",VLOOKUP(F399,BS_ATIVIDADE[],3,FALSE))</f>
        <v>SOLDA</v>
      </c>
      <c r="H399" s="106" t="s">
        <v>558</v>
      </c>
      <c r="I399" s="106" t="s">
        <v>558</v>
      </c>
      <c r="J399" s="105">
        <v>70</v>
      </c>
      <c r="K399" s="105">
        <v>97.3</v>
      </c>
      <c r="L399" s="105" t="s">
        <v>558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99" s="106">
        <v>0.375</v>
      </c>
      <c r="P399" s="106">
        <v>6.25E-2</v>
      </c>
      <c r="Q399" s="105">
        <v>1</v>
      </c>
      <c r="R399" s="10" t="str">
        <f>IFERROR(_xlfn.XLOOKUP(F399, BS_ATIVIDADE[ATIVIDADE],BS_ATIVIDADE[UNIDADE] ), "*")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9" s="105" t="s">
        <v>1058</v>
      </c>
      <c r="W399" s="151" t="s">
        <v>1025</v>
      </c>
      <c r="X399" s="104" t="s">
        <v>386</v>
      </c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PDM - SOLDA</v>
      </c>
      <c r="AJ399" s="9" t="str">
        <f>IF(BS_CONTROLE[[#This Row],[Atividade]]=0, "-", BS_CONTROLE[[#This Row],[Atividade]])</f>
        <v>PDM - SOLDA</v>
      </c>
      <c r="AK399" s="31" t="str">
        <f>BS_CONTROLE[[#This Row],[Local - Partida]]</f>
        <v>-</v>
      </c>
      <c r="AL399" s="31" t="str">
        <f>BS_CONTROLE[[#This Row],[Local - Encerramento]]</f>
        <v>-</v>
      </c>
      <c r="AM399" s="105" t="str">
        <f>IF(BS_CONTROLE[[#This Row],[Entre - Estações]]=0, "-", BS_CONTROLE[[#This Row],[Entre - Estações]])</f>
        <v>ZTT</v>
      </c>
      <c r="AN399" s="105" t="str">
        <f>IF(BS_CONTROLE[[#This Row],[SB]]=0, "-", BS_CONTROLE[[#This Row],[SB]])</f>
        <v>ZTTK971</v>
      </c>
      <c r="AO399" s="105">
        <f>IF(BS_CONTROLE[[#This Row],[SUB]]=0, "-", BS_CONTROLE[[#This Row],[SUB]])</f>
        <v>70</v>
      </c>
      <c r="AP399" s="105">
        <f>BS_CONTROLE[[#This Row],[KM - Inicio]]</f>
        <v>97.3</v>
      </c>
      <c r="AQ399" s="105">
        <f>BS_CONTROLE[[#This Row],[KM - Inicio]]</f>
        <v>97.3</v>
      </c>
      <c r="AR399" s="108"/>
      <c r="AS399" s="108"/>
      <c r="AT399" s="108"/>
      <c r="AU399" s="136"/>
      <c r="AV399" s="136"/>
      <c r="AW399" s="14"/>
      <c r="AX399" s="14"/>
      <c r="AY399" s="164">
        <f>IF(D399="","*",IFERROR(IF(ISODD(COUNT(AS399:AX399)),"ERRO",SUM((AT399-AS399),(AV399-AU399),(AX399-AW399))),"ERRO"))</f>
        <v>0</v>
      </c>
      <c r="AZ399" s="153"/>
      <c r="BA399" s="109"/>
      <c r="BB399" s="10" t="str">
        <f>IFERROR(_xlfn.XLOOKUP(AI399, BS_ATIVIDADE[ATIVIDADE],BS_ATIVIDADE[UNIDADE] ), "*")</f>
        <v>Nº DE SOLDA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Produção e Intervalo</v>
      </c>
      <c r="BR399" s="19">
        <f>IF(OR(B399="",F399=""),"*",AY399/P399)</f>
        <v>0</v>
      </c>
      <c r="BS399" s="19">
        <f>IF(OR(B399="",F399=""),"*",BA399/Q399)</f>
        <v>0</v>
      </c>
      <c r="BT399" s="8" t="str">
        <f t="shared" si="9"/>
        <v/>
      </c>
    </row>
    <row r="400" spans="1:72" hidden="1">
      <c r="A400" s="47" t="str">
        <f>D400&amp;B400</f>
        <v>V9246094</v>
      </c>
      <c r="B400" s="102">
        <v>46094</v>
      </c>
      <c r="C400" s="135">
        <f>IF(BS_CONTROLE[[#This Row],[DATA]]="","",WEEKNUM(BS_CONTROLE[[#This Row],[DATA]]))</f>
        <v>11</v>
      </c>
      <c r="D400" s="104" t="s">
        <v>772</v>
      </c>
      <c r="E400" s="159">
        <v>174</v>
      </c>
      <c r="F400" s="126" t="s">
        <v>663</v>
      </c>
      <c r="G400" s="142" t="str">
        <f>IF(D400="","*",VLOOKUP(F400,BS_ATIVIDADE[],3,FALSE))</f>
        <v>MECANIZAÇÃO - SOCADORA</v>
      </c>
      <c r="H400" s="106" t="s">
        <v>1057</v>
      </c>
      <c r="I400" s="106" t="s">
        <v>1057</v>
      </c>
      <c r="J400" s="105">
        <v>70</v>
      </c>
      <c r="K400" s="105">
        <v>86.5</v>
      </c>
      <c r="L400" s="105">
        <v>86.9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00" s="106">
        <v>0.375</v>
      </c>
      <c r="P400" s="106">
        <v>8.3333333333333329E-2</v>
      </c>
      <c r="Q400" s="105">
        <v>200</v>
      </c>
      <c r="R400" s="10" t="str">
        <f>IFERROR(_xlfn.XLOOKUP(F400, BS_ATIVIDADE[ATIVIDADE],BS_ATIVIDADE[UNIDADE] ), "*")</f>
        <v>M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0" s="105" t="s">
        <v>1058</v>
      </c>
      <c r="W400" s="151" t="s">
        <v>1013</v>
      </c>
      <c r="X400" s="104" t="s">
        <v>386</v>
      </c>
      <c r="Y400" s="129"/>
      <c r="Z400" s="104"/>
      <c r="AA400" s="105" t="s">
        <v>1409</v>
      </c>
      <c r="AB400" s="103" t="s">
        <v>377</v>
      </c>
      <c r="AC400" s="152" t="s">
        <v>371</v>
      </c>
      <c r="AD400" s="107">
        <v>0.35416666666666669</v>
      </c>
      <c r="AE400" s="105" t="s">
        <v>558</v>
      </c>
      <c r="AF400" s="105" t="s">
        <v>558</v>
      </c>
      <c r="AG400" s="105"/>
      <c r="AH400" s="15"/>
      <c r="AI400" s="126" t="str">
        <f>IF(BS_CONTROLE[[#This Row],[Atividade]]=0, "-", BS_CONTROLE[[#This Row],[Atividade]])</f>
        <v>MECANIZAÇÃO - SOCADORA</v>
      </c>
      <c r="AJ400" s="9" t="str">
        <f>IF(BS_CONTROLE[[#This Row],[Atividade]]=0, "-", BS_CONTROLE[[#This Row],[Atividade]])</f>
        <v>MECANIZAÇÃO - SOCADORA</v>
      </c>
      <c r="AK400" s="31" t="str">
        <f>BS_CONTROLE[[#This Row],[Local - Partida]]</f>
        <v>ZAC-2</v>
      </c>
      <c r="AL400" s="31" t="str">
        <f>BS_CONTROLE[[#This Row],[Local - Encerramento]]</f>
        <v>ZAC-2</v>
      </c>
      <c r="AM400" s="105" t="str">
        <f>IF(BS_CONTROLE[[#This Row],[Entre - Estações]]=0, "-", BS_CONTROLE[[#This Row],[Entre - Estações]])</f>
        <v>ZAC-ZSW</v>
      </c>
      <c r="AN400" s="105" t="str">
        <f>IF(BS_CONTROLE[[#This Row],[SB]]=0, "-", BS_CONTROLE[[#This Row],[SB]])</f>
        <v>ZACZSW</v>
      </c>
      <c r="AO400" s="105">
        <f>IF(BS_CONTROLE[[#This Row],[SUB]]=0, "-", BS_CONTROLE[[#This Row],[SUB]])</f>
        <v>70</v>
      </c>
      <c r="AP400" s="105">
        <f>BS_CONTROLE[[#This Row],[KM - Inicio]]</f>
        <v>86.5</v>
      </c>
      <c r="AQ400" s="105">
        <f>BS_CONTROLE[[#This Row],[KM - Inicio]]</f>
        <v>86.5</v>
      </c>
      <c r="AR400" s="108"/>
      <c r="AS400" s="108"/>
      <c r="AT400" s="108"/>
      <c r="AU400" s="136"/>
      <c r="AV400" s="136"/>
      <c r="AW400" s="14"/>
      <c r="AX400" s="14"/>
      <c r="AY400" s="164">
        <f>IF(D400="","*",IFERROR(IF(ISODD(COUNT(AS400:AX400)),"ERRO",SUM((AT400-AS400),(AV400-AU400),(AX400-AW400))),"ERRO"))</f>
        <v>0</v>
      </c>
      <c r="AZ400" s="153"/>
      <c r="BA400" s="109"/>
      <c r="BB400" s="10" t="str">
        <f>IFERROR(_xlfn.XLOOKUP(AI400, BS_ATIVIDADE[ATIVIDADE],BS_ATIVIDADE[UNIDADE] ), "*")</f>
        <v>M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Produção e Intervalo</v>
      </c>
      <c r="BR400" s="19">
        <f>IF(OR(B400="",F400=""),"*",AY400/P400)</f>
        <v>0</v>
      </c>
      <c r="BS400" s="19">
        <f>IF(OR(B400="",F400=""),"*",BA400/Q400)</f>
        <v>0</v>
      </c>
      <c r="BT400" s="8" t="str">
        <f t="shared" si="9"/>
        <v/>
      </c>
    </row>
    <row r="401" spans="1:72" hidden="1">
      <c r="A401" s="47" t="str">
        <f>D401&amp;B401</f>
        <v xml:space="preserve">TURMA FIXA VIA </v>
      </c>
      <c r="B401" s="102"/>
      <c r="C401" s="135" t="str">
        <f>IF(BS_CONTROLE[[#This Row],[DATA]]="","",WEEKNUM(BS_CONTROLE[[#This Row],[DATA]]))</f>
        <v/>
      </c>
      <c r="D401" s="104" t="s">
        <v>810</v>
      </c>
      <c r="E401" s="159">
        <v>174</v>
      </c>
      <c r="F401" s="126" t="s">
        <v>747</v>
      </c>
      <c r="G401" s="142" t="str">
        <f>IF(D401="","*",VLOOKUP(F401,BS_ATIVIDADE[],3,FALSE))</f>
        <v>TRILHO - SUBSTITUIÇÂO</v>
      </c>
      <c r="H401" s="106" t="s">
        <v>558</v>
      </c>
      <c r="I401" s="106" t="s">
        <v>558</v>
      </c>
      <c r="J401" s="105">
        <v>68</v>
      </c>
      <c r="K401" s="105">
        <v>56.2</v>
      </c>
      <c r="L401" s="105" t="s">
        <v>558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01" s="127" t="s">
        <v>272</v>
      </c>
      <c r="O401" s="106">
        <v>0.54166666666666663</v>
      </c>
      <c r="P401" s="106">
        <v>0.16666666666666666</v>
      </c>
      <c r="Q401" s="105">
        <v>624</v>
      </c>
      <c r="R401" s="10" t="str">
        <f>IFERROR(_xlfn.XLOOKUP(F401, BS_ATIVIDADE[ATIVIDADE],BS_ATIVIDADE[UNIDADE] ), "*")</f>
        <v>M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1058</v>
      </c>
      <c r="W401" s="151" t="s">
        <v>1187</v>
      </c>
      <c r="X401" s="104" t="s">
        <v>381</v>
      </c>
      <c r="Y401" s="129" t="s">
        <v>380</v>
      </c>
      <c r="Z401" s="104"/>
      <c r="AA401" s="105" t="s">
        <v>558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SUBSTITUIÇÃO - TRILHO</v>
      </c>
      <c r="AJ401" s="9" t="str">
        <f>IF(BS_CONTROLE[[#This Row],[Atividade]]=0, "-", BS_CONTROLE[[#This Row],[Atividade]])</f>
        <v>PDM - SUBSTITUIÇÃO - TRILHO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ZBM</v>
      </c>
      <c r="AN401" s="105" t="str">
        <f>IF(BS_CONTROLE[[#This Row],[SB]]=0, "-", BS_CONTROLE[[#This Row],[SB]])</f>
        <v>ZBMK571</v>
      </c>
      <c r="AO401" s="105">
        <f>IF(BS_CONTROLE[[#This Row],[SUB]]=0, "-", BS_CONTROLE[[#This Row],[SUB]])</f>
        <v>68</v>
      </c>
      <c r="AP401" s="105">
        <f>BS_CONTROLE[[#This Row],[KM - Inicio]]</f>
        <v>56.2</v>
      </c>
      <c r="AQ401" s="105">
        <f>BS_CONTROLE[[#This Row],[KM - Inicio]]</f>
        <v>56.2</v>
      </c>
      <c r="AR401" s="108"/>
      <c r="AS401" s="108"/>
      <c r="AT401" s="108"/>
      <c r="AU401" s="136"/>
      <c r="AV401" s="136"/>
      <c r="AW401" s="14"/>
      <c r="AX401" s="14"/>
      <c r="AY401" s="164">
        <f>IF(D401="","*",IFERROR(IF(ISODD(COUNT(AS401:AX401)),"ERRO",SUM((AT401-AS401),(AV401-AU401),(AX401-AW401))),"ERRO"))</f>
        <v>0</v>
      </c>
      <c r="AZ401" s="153"/>
      <c r="BA401" s="109"/>
      <c r="BB401" s="10" t="str">
        <f>IFERROR(_xlfn.XLOOKUP(AI401, BS_ATIVIDADE[ATIVIDADE],BS_ATIVIDADE[UNIDADE] ), "*")</f>
        <v>M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>W5946094</v>
      </c>
      <c r="B403" s="102">
        <v>46094</v>
      </c>
      <c r="C403" s="135">
        <f>IF(BS_CONTROLE[[#This Row],[DATA]]="","",WEEKNUM(BS_CONTROLE[[#This Row],[DATA]]))</f>
        <v>11</v>
      </c>
      <c r="D403" s="104" t="s">
        <v>790</v>
      </c>
      <c r="E403" s="159">
        <v>356</v>
      </c>
      <c r="F403" s="126" t="s">
        <v>721</v>
      </c>
      <c r="G403" s="142" t="str">
        <f>IF(D403="","*",VLOOKUP(F403,BS_ATIVIDADE[],3,FALSE))</f>
        <v>DORMENTE - DESCARGA</v>
      </c>
      <c r="H403" s="106" t="s">
        <v>1513</v>
      </c>
      <c r="I403" s="106" t="s">
        <v>1513</v>
      </c>
      <c r="J403" s="105">
        <v>56</v>
      </c>
      <c r="K403" s="105">
        <v>253.7</v>
      </c>
      <c r="L403" s="105">
        <v>252.042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3" s="106">
        <v>0.33333333333333331</v>
      </c>
      <c r="P403" s="106">
        <v>6.25E-2</v>
      </c>
      <c r="Q403" s="105">
        <v>567</v>
      </c>
      <c r="R403" s="10" t="str">
        <f>IFERROR(_xlfn.XLOOKUP(F403, BS_ATIVIDADE[ATIVIDADE],BS_ATIVIDADE[UNIDADE] ), "*")</f>
        <v>Nº DE DORMENTES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3" s="105" t="s">
        <v>1284</v>
      </c>
      <c r="W403" s="151" t="s">
        <v>1514</v>
      </c>
      <c r="X403" s="104" t="s">
        <v>386</v>
      </c>
      <c r="Y403" s="129"/>
      <c r="Z403" s="104"/>
      <c r="AA403" s="105" t="s">
        <v>1176</v>
      </c>
      <c r="AB403" s="103" t="s">
        <v>377</v>
      </c>
      <c r="AC403" s="152" t="s">
        <v>371</v>
      </c>
      <c r="AD403" s="107">
        <v>0.29166666666666669</v>
      </c>
      <c r="AE403" s="105">
        <v>7629</v>
      </c>
      <c r="AF403" s="105"/>
      <c r="AG403" s="105"/>
      <c r="AH403" s="15"/>
      <c r="AI403" s="126" t="str">
        <f>IF(BS_CONTROLE[[#This Row],[Atividade]]=0, "-", BS_CONTROLE[[#This Row],[Atividade]])</f>
        <v>PDM - DESCARGA - DORMENTE</v>
      </c>
      <c r="AJ403" s="9" t="str">
        <f>IF(BS_CONTROLE[[#This Row],[Atividade]]=0, "-", BS_CONTROLE[[#This Row],[Atividade]])</f>
        <v>PDM - DESCARGA - DORMENTE</v>
      </c>
      <c r="AK403" s="31" t="str">
        <f>BS_CONTROLE[[#This Row],[Local - Partida]]</f>
        <v>ZYU-1</v>
      </c>
      <c r="AL403" s="31" t="str">
        <f>BS_CONTROLE[[#This Row],[Local - Encerramento]]</f>
        <v>ZYU-1</v>
      </c>
      <c r="AM403" s="105" t="str">
        <f>IF(BS_CONTROLE[[#This Row],[Entre - Estações]]=0, "-", BS_CONTROLE[[#This Row],[Entre - Estações]])</f>
        <v>ZQB-ZBV</v>
      </c>
      <c r="AN403" s="105" t="str">
        <f>IF(BS_CONTROLE[[#This Row],[SB]]=0, "-", BS_CONTROLE[[#This Row],[SB]])</f>
        <v>ZQBZBL</v>
      </c>
      <c r="AO403" s="105">
        <f>IF(BS_CONTROLE[[#This Row],[SUB]]=0, "-", BS_CONTROLE[[#This Row],[SUB]])</f>
        <v>56</v>
      </c>
      <c r="AP403" s="105">
        <f>BS_CONTROLE[[#This Row],[KM - Inicio]]</f>
        <v>253.7</v>
      </c>
      <c r="AQ403" s="105">
        <f>BS_CONTROLE[[#This Row],[KM - Inicio]]</f>
        <v>253.7</v>
      </c>
      <c r="AR403" s="108"/>
      <c r="AS403" s="108"/>
      <c r="AT403" s="108"/>
      <c r="AU403" s="136"/>
      <c r="AV403" s="136"/>
      <c r="AW403" s="14"/>
      <c r="AX403" s="14"/>
      <c r="AY403" s="164">
        <f>IF(D403="","*",IFERROR(IF(ISODD(COUNT(AS403:AX403)),"ERRO",SUM((AT403-AS403),(AV403-AU403),(AX403-AW403))),"ERRO"))</f>
        <v>0</v>
      </c>
      <c r="AZ403" s="153"/>
      <c r="BA403" s="109"/>
      <c r="BB403" s="10" t="str">
        <f>IFERROR(_xlfn.XLOOKUP(AI403, BS_ATIVIDADE[ATIVIDADE],BS_ATIVIDADE[UNIDADE] ), "*")</f>
        <v>Nº DE DORMENTES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Produção e Intervalo</v>
      </c>
      <c r="BR403" s="19">
        <f>IF(OR(B403="",F403=""),"*",AY403/P403)</f>
        <v>0</v>
      </c>
      <c r="BS403" s="19">
        <f>IF(OR(B403="",F403=""),"*",BA403/Q403)</f>
        <v>0</v>
      </c>
      <c r="BT403" s="8" t="str">
        <f t="shared" si="9"/>
        <v/>
      </c>
    </row>
    <row r="404" spans="1:72" hidden="1">
      <c r="A404" s="47" t="str">
        <f>D404&amp;B404</f>
        <v>JOSÉ (TP-879)46094</v>
      </c>
      <c r="B404" s="102">
        <v>46094</v>
      </c>
      <c r="C404" s="135">
        <f>IF(BS_CONTROLE[[#This Row],[DATA]]="","",WEEKNUM(BS_CONTROLE[[#This Row],[DATA]]))</f>
        <v>11</v>
      </c>
      <c r="D404" s="104" t="s">
        <v>865</v>
      </c>
      <c r="E404" s="159">
        <v>325</v>
      </c>
      <c r="F404" s="126" t="s">
        <v>744</v>
      </c>
      <c r="G404" s="142" t="str">
        <f>IF(D404="","*",VLOOKUP(F404,BS_ATIVIDADE[],3,FALSE))</f>
        <v>DORMENTE - SUBSTITUIÇÂO</v>
      </c>
      <c r="H404" s="106" t="s">
        <v>558</v>
      </c>
      <c r="I404" s="106"/>
      <c r="J404" s="105">
        <v>56</v>
      </c>
      <c r="K404" s="105">
        <v>253.7</v>
      </c>
      <c r="L404" s="105" t="s">
        <v>558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04" s="106">
        <v>0.375</v>
      </c>
      <c r="P404" s="106">
        <v>6.25E-2</v>
      </c>
      <c r="Q404" s="105">
        <v>30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4" s="105" t="s">
        <v>1284</v>
      </c>
      <c r="W404" s="151" t="s">
        <v>1054</v>
      </c>
      <c r="X404" s="104" t="s">
        <v>386</v>
      </c>
      <c r="Y404" s="129"/>
      <c r="Z404" s="104"/>
      <c r="AA404" s="105" t="s">
        <v>558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ZQB-ZBV</v>
      </c>
      <c r="AN404" s="105" t="str">
        <f>IF(BS_CONTROLE[[#This Row],[SB]]=0, "-", BS_CONTROLE[[#This Row],[SB]])</f>
        <v>ZQBZBL</v>
      </c>
      <c r="AO404" s="105">
        <f>IF(BS_CONTROLE[[#This Row],[SUB]]=0, "-", BS_CONTROLE[[#This Row],[SUB]])</f>
        <v>56</v>
      </c>
      <c r="AP404" s="105">
        <f>BS_CONTROLE[[#This Row],[KM - Inicio]]</f>
        <v>253.7</v>
      </c>
      <c r="AQ404" s="105">
        <f>BS_CONTROLE[[#This Row],[KM - Inicio]]</f>
        <v>253.7</v>
      </c>
      <c r="AR404" s="108"/>
      <c r="AS404" s="108"/>
      <c r="AT404" s="108"/>
      <c r="AU404" s="136"/>
      <c r="AV404" s="136"/>
      <c r="AW404" s="14"/>
      <c r="AX404" s="14"/>
      <c r="AY404" s="164">
        <f>IF(D404="","*",IFERROR(IF(ISODD(COUNT(AS404:AX404)),"ERRO",SUM((AT404-AS404),(AV404-AU404),(AX404-AW404))),"ERRO"))</f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Produção e Intervalo</v>
      </c>
      <c r="BR404" s="19">
        <f>IF(OR(B404="",F404=""),"*",AY404/P404)</f>
        <v>0</v>
      </c>
      <c r="BS404" s="19">
        <f>IF(OR(B404="",F404=""),"*",BA404/Q404)</f>
        <v>0</v>
      </c>
      <c r="BT404" s="8" t="str">
        <f t="shared" si="9"/>
        <v/>
      </c>
    </row>
    <row r="405" spans="1:72" hidden="1">
      <c r="A405" s="47" t="str">
        <f>D405&amp;B405</f>
        <v>EDSON/NIVALDO (TP-819)46094</v>
      </c>
      <c r="B405" s="102">
        <v>46094</v>
      </c>
      <c r="C405" s="135">
        <f>IF(BS_CONTROLE[[#This Row],[DATA]]="","",WEEKNUM(BS_CONTROLE[[#This Row],[DATA]]))</f>
        <v>11</v>
      </c>
      <c r="D405" s="104" t="s">
        <v>842</v>
      </c>
      <c r="E405" s="159">
        <v>30</v>
      </c>
      <c r="F405" s="126" t="s">
        <v>744</v>
      </c>
      <c r="G405" s="142" t="str">
        <f>IF(D405="","*",VLOOKUP(F405,BS_ATIVIDADE[],3,FALSE))</f>
        <v>DORMENTE - SUBSTITUIÇÂO</v>
      </c>
      <c r="H405" s="106" t="s">
        <v>558</v>
      </c>
      <c r="I405" s="106" t="s">
        <v>558</v>
      </c>
      <c r="J405" s="105">
        <v>49</v>
      </c>
      <c r="K405" s="105">
        <v>224.45</v>
      </c>
      <c r="L405" s="105" t="s">
        <v>558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6.25E-2</v>
      </c>
      <c r="Q405" s="105">
        <v>40</v>
      </c>
      <c r="R405" s="10" t="str">
        <f>IFERROR(_xlfn.XLOOKUP(F405, BS_ATIVIDADE[ATIVIDADE],BS_ATIVIDADE[UNIDADE] ), "*")</f>
        <v>Nº DE DORMENTES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1284</v>
      </c>
      <c r="W405" s="151" t="s">
        <v>1092</v>
      </c>
      <c r="X405" s="104" t="s">
        <v>386</v>
      </c>
      <c r="Y405" s="129"/>
      <c r="Z405" s="104"/>
      <c r="AA405" s="105" t="s">
        <v>558</v>
      </c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PDM - SUBSTITUIÇÃO - DORMENTE</v>
      </c>
      <c r="AJ405" s="9" t="str">
        <f>IF(BS_CONTROLE[[#This Row],[Atividade]]=0, "-", BS_CONTROLE[[#This Row],[Atividade]])</f>
        <v>PDM - SUBSTITUIÇÃO - DORMENTE</v>
      </c>
      <c r="AK405" s="31" t="str">
        <f>BS_CONTROLE[[#This Row],[Local - Partida]]</f>
        <v>-</v>
      </c>
      <c r="AL405" s="31" t="str">
        <f>BS_CONTROLE[[#This Row],[Local - Encerramento]]</f>
        <v>-</v>
      </c>
      <c r="AM405" s="105" t="str">
        <f>IF(BS_CONTROLE[[#This Row],[Entre - Estações]]=0, "-", BS_CONTROLE[[#This Row],[Entre - Estações]])</f>
        <v>ZXI-ZVK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224.45</v>
      </c>
      <c r="AQ405" s="105">
        <f>BS_CONTROLE[[#This Row],[KM - Inicio]]</f>
        <v>224.45</v>
      </c>
      <c r="AR405" s="108"/>
      <c r="AS405" s="108"/>
      <c r="AT405" s="108"/>
      <c r="AU405" s="136"/>
      <c r="AV405" s="136"/>
      <c r="AW405" s="14"/>
      <c r="AX405" s="14"/>
      <c r="AY405" s="164">
        <f>IF(D405="","*",IFERROR(IF(ISODD(COUNT(AS405:AX405)),"ERRO",SUM((AT405-AS405),(AV405-AU405),(AX405-AW405))),"ERRO"))</f>
        <v>0</v>
      </c>
      <c r="AZ405" s="153"/>
      <c r="BA405" s="109"/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Produção e Intervalo</v>
      </c>
      <c r="BR405" s="19">
        <f>IF(OR(B405="",F405=""),"*",AY405/P405)</f>
        <v>0</v>
      </c>
      <c r="BS405" s="19">
        <f>IF(OR(B405="",F405=""),"*",BA405/Q405)</f>
        <v>0</v>
      </c>
      <c r="BT405" s="8" t="str">
        <f t="shared" si="9"/>
        <v/>
      </c>
    </row>
    <row r="406" spans="1:72" hidden="1">
      <c r="A406" s="47" t="str">
        <f>D406&amp;B406</f>
        <v>ROGÉRIO (TP-730)46094</v>
      </c>
      <c r="B406" s="102">
        <v>46094</v>
      </c>
      <c r="C406" s="135">
        <f>IF(BS_CONTROLE[[#This Row],[DATA]]="","",WEEKNUM(BS_CONTROLE[[#This Row],[DATA]]))</f>
        <v>11</v>
      </c>
      <c r="D406" s="104" t="s">
        <v>900</v>
      </c>
      <c r="E406" s="159">
        <v>57</v>
      </c>
      <c r="F406" s="126" t="s">
        <v>744</v>
      </c>
      <c r="G406" s="142" t="str">
        <f>IF(D406="","*",VLOOKUP(F406,BS_ATIVIDADE[],3,FALSE))</f>
        <v>DORMENTE - SUBSTITUIÇÂO</v>
      </c>
      <c r="H406" s="127" t="str" cm="1">
        <f t="array" ref="H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06" s="106" t="s">
        <v>558</v>
      </c>
      <c r="J406" s="105">
        <v>49</v>
      </c>
      <c r="K406" s="105">
        <v>202.45</v>
      </c>
      <c r="L406" s="105" t="s">
        <v>558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06" s="106">
        <v>0.375</v>
      </c>
      <c r="P406" s="106">
        <v>6.25E-2</v>
      </c>
      <c r="Q406" s="105">
        <v>40</v>
      </c>
      <c r="R406" s="10" t="str">
        <f>IFERROR(_xlfn.XLOOKUP(F406, BS_ATIVIDADE[ATIVIDADE],BS_ATIVIDADE[UNIDADE] ), "*")</f>
        <v>Nº DE DORMENTES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6" s="105" t="s">
        <v>1284</v>
      </c>
      <c r="W406" s="151" t="s">
        <v>1092</v>
      </c>
      <c r="X406" s="104" t="s">
        <v>386</v>
      </c>
      <c r="Y406" s="129"/>
      <c r="Z406" s="104"/>
      <c r="AA406" s="105" t="s">
        <v>558</v>
      </c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PDM - SUBSTITUIÇÃO - DORMENTE</v>
      </c>
      <c r="AJ406" s="9" t="str">
        <f>IF(BS_CONTROLE[[#This Row],[Atividade]]=0, "-", BS_CONTROLE[[#This Row],[Atividade]])</f>
        <v>PDM - SUBSTITUIÇÃO - DORMENTE</v>
      </c>
      <c r="AK406" s="31" t="str">
        <f>BS_CONTROLE[[#This Row],[Local - Partida]]</f>
        <v>ZYU1</v>
      </c>
      <c r="AL406" s="31" t="str">
        <f>BS_CONTROLE[[#This Row],[Local - Encerramento]]</f>
        <v>-</v>
      </c>
      <c r="AM406" s="105" t="str">
        <f>IF(BS_CONTROLE[[#This Row],[Entre - Estações]]=0, "-", BS_CONTROLE[[#This Row],[Entre - Estações]])</f>
        <v>ZYU</v>
      </c>
      <c r="AN406" s="105" t="str">
        <f>IF(BS_CONTROLE[[#This Row],[SB]]=0, "-", BS_CONTROLE[[#This Row],[SB]])</f>
        <v>ZYU1</v>
      </c>
      <c r="AO406" s="105">
        <f>IF(BS_CONTROLE[[#This Row],[SUB]]=0, "-", BS_CONTROLE[[#This Row],[SUB]])</f>
        <v>49</v>
      </c>
      <c r="AP406" s="105">
        <f>BS_CONTROLE[[#This Row],[KM - Inicio]]</f>
        <v>202.45</v>
      </c>
      <c r="AQ406" s="105">
        <f>BS_CONTROLE[[#This Row],[KM - Inicio]]</f>
        <v>202.45</v>
      </c>
      <c r="AR406" s="108"/>
      <c r="AS406" s="108"/>
      <c r="AT406" s="108"/>
      <c r="AU406" s="136"/>
      <c r="AV406" s="136"/>
      <c r="AW406" s="14"/>
      <c r="AX406" s="14"/>
      <c r="AY406" s="164">
        <f>IF(D406="","*",IFERROR(IF(ISODD(COUNT(AS406:AX406)),"ERRO",SUM((AT406-AS406),(AV406-AU406),(AX406-AW406))),"ERRO"))</f>
        <v>0</v>
      </c>
      <c r="AZ406" s="153"/>
      <c r="BA406" s="109"/>
      <c r="BB406" s="10" t="str">
        <f>IFERROR(_xlfn.XLOOKUP(AI406, BS_ATIVIDADE[ATIVIDADE],BS_ATIVIDADE[UNIDADE] ), "*")</f>
        <v>Nº DE DORMENTES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Produção e Intervalo</v>
      </c>
      <c r="BR406" s="19">
        <f>IF(OR(B406="",F406=""),"*",AY406/P406)</f>
        <v>0</v>
      </c>
      <c r="BS406" s="19">
        <f>IF(OR(B406="",F406=""),"*",BA406/Q406)</f>
        <v>0</v>
      </c>
      <c r="BT406" s="8" t="str">
        <f t="shared" si="9"/>
        <v/>
      </c>
    </row>
    <row r="407" spans="1:72" hidden="1">
      <c r="A407" s="47" t="str">
        <f>D407&amp;B407</f>
        <v>V9346094</v>
      </c>
      <c r="B407" s="102">
        <v>46094</v>
      </c>
      <c r="C407" s="135">
        <f>IF(BS_CONTROLE[[#This Row],[DATA]]="","",WEEKNUM(BS_CONTROLE[[#This Row],[DATA]]))</f>
        <v>11</v>
      </c>
      <c r="D407" s="104" t="s">
        <v>775</v>
      </c>
      <c r="E407" s="159">
        <v>52</v>
      </c>
      <c r="F407" s="126" t="s">
        <v>663</v>
      </c>
      <c r="G407" s="142" t="str">
        <f>IF(D407="","*",VLOOKUP(F407,BS_ATIVIDADE[],3,FALSE))</f>
        <v>MECANIZAÇÃO - SOCADORA</v>
      </c>
      <c r="H407" s="105" t="s">
        <v>1290</v>
      </c>
      <c r="I407" s="105" t="s">
        <v>1290</v>
      </c>
      <c r="J407" s="105">
        <v>56</v>
      </c>
      <c r="K407" s="105">
        <v>190.07</v>
      </c>
      <c r="L407" s="105">
        <v>188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7" s="127" t="s">
        <v>1291</v>
      </c>
      <c r="O407" s="106">
        <v>0.39583333333333331</v>
      </c>
      <c r="P407" s="106">
        <v>0.16666666666666666</v>
      </c>
      <c r="Q407" s="105">
        <v>400</v>
      </c>
      <c r="R407" s="10" t="str">
        <f>IFERROR(_xlfn.XLOOKUP(F407, BS_ATIVIDADE[ATIVIDADE],BS_ATIVIDADE[UNIDADE] ), "*")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1029</v>
      </c>
      <c r="W407" s="151" t="s">
        <v>1013</v>
      </c>
      <c r="X407" s="104" t="s">
        <v>381</v>
      </c>
      <c r="Y407" s="129"/>
      <c r="Z407" s="104"/>
      <c r="AA407" s="105">
        <v>1</v>
      </c>
      <c r="AB407" s="103" t="s">
        <v>383</v>
      </c>
      <c r="AC407" s="152" t="s">
        <v>384</v>
      </c>
      <c r="AD407" s="107">
        <v>0.33333333333333331</v>
      </c>
      <c r="AE407" s="105" t="s">
        <v>558</v>
      </c>
      <c r="AF407" s="105"/>
      <c r="AG407" s="105"/>
      <c r="AH407" s="15"/>
      <c r="AI407" s="126" t="str">
        <f>IF(BS_CONTROLE[[#This Row],[Atividade]]=0, "-", BS_CONTROLE[[#This Row],[Atividade]])</f>
        <v>MECANIZAÇÃO - SOCADORA</v>
      </c>
      <c r="AJ407" s="9" t="str">
        <f>IF(BS_CONTROLE[[#This Row],[Atividade]]=0, "-", BS_CONTROLE[[#This Row],[Atividade]])</f>
        <v>MECANIZAÇÃO - SOCADORA</v>
      </c>
      <c r="AK407" s="31" t="str">
        <f>BS_CONTROLE[[#This Row],[Local - Partida]]</f>
        <v>ZXP-2</v>
      </c>
      <c r="AL407" s="31" t="str">
        <f>BS_CONTROLE[[#This Row],[Local - Encerramento]]</f>
        <v>ZXP-2</v>
      </c>
      <c r="AM407" s="105" t="str">
        <f>IF(BS_CONTROLE[[#This Row],[Entre - Estações]]=0, "-", BS_CONTROLE[[#This Row],[Entre - Estações]])</f>
        <v>ZXP-ZFY</v>
      </c>
      <c r="AN407" s="105" t="str">
        <f>IF(BS_CONTROLE[[#This Row],[SB]]=0, "-", BS_CONTROLE[[#This Row],[SB]])</f>
        <v>189ZFY/ZXP189</v>
      </c>
      <c r="AO407" s="105">
        <f>IF(BS_CONTROLE[[#This Row],[SUB]]=0, "-", BS_CONTROLE[[#This Row],[SUB]])</f>
        <v>56</v>
      </c>
      <c r="AP407" s="105">
        <f>BS_CONTROLE[[#This Row],[KM - Inicio]]</f>
        <v>190.07</v>
      </c>
      <c r="AQ407" s="105">
        <f>BS_CONTROLE[[#This Row],[KM - Inicio]]</f>
        <v>190.07</v>
      </c>
      <c r="AR407" s="108"/>
      <c r="AS407" s="108"/>
      <c r="AT407" s="108"/>
      <c r="AU407" s="136"/>
      <c r="AV407" s="136"/>
      <c r="AW407" s="14"/>
      <c r="AX407" s="14"/>
      <c r="AY407" s="164">
        <f>IF(D407="","*",IFERROR(IF(ISODD(COUNT(AS407:AX407)),"ERRO",SUM((AT407-AS407),(AV407-AU407),(AX407-AW407))),"ERRO"))</f>
        <v>0</v>
      </c>
      <c r="AZ407" s="153"/>
      <c r="BA407" s="109"/>
      <c r="BB407" s="10" t="str">
        <f>IFERROR(_xlfn.XLOOKUP(AI407, BS_ATIVIDADE[ATIVIDADE],BS_ATIVIDADE[UNIDADE] ), "*")</f>
        <v>M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Produção e Intervalo</v>
      </c>
      <c r="BR407" s="19">
        <f>IF(OR(B407="",F407=""),"*",AY407/P407)</f>
        <v>0</v>
      </c>
      <c r="BS407" s="19">
        <f>IF(OR(B407="",F407=""),"*",BA407/Q407)</f>
        <v>0</v>
      </c>
      <c r="BT407" s="8" t="str">
        <f t="shared" si="9"/>
        <v/>
      </c>
    </row>
    <row r="408" spans="1:72" hidden="1">
      <c r="A408" s="47" t="str">
        <f>D408&amp;B408</f>
        <v>ROBSON (TF-701)46094</v>
      </c>
      <c r="B408" s="102">
        <v>46094</v>
      </c>
      <c r="C408" s="135">
        <f>IF(BS_CONTROLE[[#This Row],[DATA]]="","",WEEKNUM(BS_CONTROLE[[#This Row],[DATA]]))</f>
        <v>11</v>
      </c>
      <c r="D408" s="104" t="s">
        <v>898</v>
      </c>
      <c r="E408" s="177">
        <v>114</v>
      </c>
      <c r="F408" s="126" t="s">
        <v>636</v>
      </c>
      <c r="G408" s="142" t="str">
        <f>IF(D408="","*",VLOOKUP(F408,BS_ATIVIDADE[],3,FALSE))</f>
        <v>LIMPEZA LASTRO</v>
      </c>
      <c r="H408" s="127" t="str" cm="1">
        <f t="array" ref="H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408" s="106" t="s">
        <v>558</v>
      </c>
      <c r="J408" s="105">
        <v>56</v>
      </c>
      <c r="K408" s="105">
        <v>187.58</v>
      </c>
      <c r="L408" s="105" t="s">
        <v>558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408" s="106">
        <v>0.41666666666666669</v>
      </c>
      <c r="P408" s="106">
        <v>6.25E-2</v>
      </c>
      <c r="Q408" s="105">
        <v>15</v>
      </c>
      <c r="R408" s="10" t="str">
        <f>IFERROR(_xlfn.XLOOKUP(F408, BS_ATIVIDADE[ATIVIDADE],BS_ATIVIDADE[UNIDADE] ), "*")</f>
        <v>M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1284</v>
      </c>
      <c r="W408" s="151" t="s">
        <v>1295</v>
      </c>
      <c r="X408" s="104" t="s">
        <v>386</v>
      </c>
      <c r="Y408" s="129"/>
      <c r="Z408" s="104"/>
      <c r="AA408" s="105" t="s">
        <v>558</v>
      </c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LIMPEZA LASTRO</v>
      </c>
      <c r="AJ408" s="9" t="str">
        <f>IF(BS_CONTROLE[[#This Row],[Atividade]]=0, "-", BS_CONTROLE[[#This Row],[Atividade]])</f>
        <v>LIMPEZA LASTRO</v>
      </c>
      <c r="AK408" s="31" t="str">
        <f>BS_CONTROLE[[#This Row],[Local - Partida]]</f>
        <v>ZXP189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ZXP-ZFY</v>
      </c>
      <c r="AN408" s="105" t="str">
        <f>IF(BS_CONTROLE[[#This Row],[SB]]=0, "-", BS_CONTROLE[[#This Row],[SB]])</f>
        <v>ZXP189</v>
      </c>
      <c r="AO408" s="105">
        <f>IF(BS_CONTROLE[[#This Row],[SUB]]=0, "-", BS_CONTROLE[[#This Row],[SUB]])</f>
        <v>56</v>
      </c>
      <c r="AP408" s="105">
        <f>BS_CONTROLE[[#This Row],[KM - Inicio]]</f>
        <v>187.58</v>
      </c>
      <c r="AQ408" s="105">
        <f>BS_CONTROLE[[#This Row],[KM - Inicio]]</f>
        <v>187.58</v>
      </c>
      <c r="AR408" s="108"/>
      <c r="AS408" s="108"/>
      <c r="AT408" s="108"/>
      <c r="AU408" s="136"/>
      <c r="AV408" s="136"/>
      <c r="AW408" s="14"/>
      <c r="AX408" s="14"/>
      <c r="AY408" s="164">
        <f>IF(D408="","*",IFERROR(IF(ISODD(COUNT(AS408:AX408)),"ERRO",SUM((AT408-AS408),(AV408-AU408),(AX408-AW408))),"ERRO"))</f>
        <v>0</v>
      </c>
      <c r="AZ408" s="153"/>
      <c r="BA408" s="109"/>
      <c r="BB408" s="10" t="str">
        <f>IFERROR(_xlfn.XLOOKUP(AI408, BS_ATIVIDADE[ATIVIDADE],BS_ATIVIDADE[UNIDADE] ), "*")</f>
        <v>M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Produção e Intervalo</v>
      </c>
      <c r="BR408" s="19">
        <f>IF(OR(B408="",F408=""),"*",AY408/P408)</f>
        <v>0</v>
      </c>
      <c r="BS408" s="19">
        <f>IF(OR(B408="",F408=""),"*",BA408/Q408)</f>
        <v>0</v>
      </c>
      <c r="BT408" s="8" t="str">
        <f t="shared" si="9"/>
        <v/>
      </c>
    </row>
    <row r="409" spans="1:72" hidden="1">
      <c r="A409" s="47" t="str">
        <f>D409&amp;B409</f>
        <v>CARLOS (TP-722)46094</v>
      </c>
      <c r="B409" s="102">
        <v>46094</v>
      </c>
      <c r="C409" s="135">
        <f>IF(BS_CONTROLE[[#This Row],[DATA]]="","",WEEKNUM(BS_CONTROLE[[#This Row],[DATA]]))</f>
        <v>11</v>
      </c>
      <c r="D409" s="104" t="s">
        <v>826</v>
      </c>
      <c r="E409" s="159">
        <v>262</v>
      </c>
      <c r="F409" s="126" t="s">
        <v>740</v>
      </c>
      <c r="G409" s="142" t="str">
        <f>IF(D409="","*",VLOOKUP(F409,BS_ATIVIDADE[],3,FALSE))</f>
        <v>SOLDA</v>
      </c>
      <c r="H409" s="106" t="s">
        <v>558</v>
      </c>
      <c r="I409" s="106" t="s">
        <v>558</v>
      </c>
      <c r="J409" s="105">
        <v>56</v>
      </c>
      <c r="K409" s="105">
        <v>158.4</v>
      </c>
      <c r="L409" s="105" t="s">
        <v>558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09" s="106">
        <v>0.375</v>
      </c>
      <c r="P409" s="106">
        <v>6.25E-2</v>
      </c>
      <c r="Q409" s="105">
        <v>1</v>
      </c>
      <c r="R409" s="10" t="str">
        <f>IFERROR(_xlfn.XLOOKUP(F409, BS_ATIVIDADE[ATIVIDADE],BS_ATIVIDADE[UNIDADE] ), "*")</f>
        <v>Nº DE SOLDA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9" s="105" t="s">
        <v>1284</v>
      </c>
      <c r="W409" s="151" t="s">
        <v>1025</v>
      </c>
      <c r="X409" s="104" t="s">
        <v>386</v>
      </c>
      <c r="Y409" s="129"/>
      <c r="Z409" s="104"/>
      <c r="AA409" s="105">
        <v>1</v>
      </c>
      <c r="AB409" s="103" t="s">
        <v>377</v>
      </c>
      <c r="AC409" s="152" t="s">
        <v>371</v>
      </c>
      <c r="AD409" s="107">
        <v>0.3125</v>
      </c>
      <c r="AE409" s="105" t="s">
        <v>558</v>
      </c>
      <c r="AF409" s="105"/>
      <c r="AG409" s="105"/>
      <c r="AH409" s="15"/>
      <c r="AI409" s="126" t="str">
        <f>IF(BS_CONTROLE[[#This Row],[Atividade]]=0, "-", BS_CONTROLE[[#This Row],[Atividade]])</f>
        <v>PDM - SOLDA</v>
      </c>
      <c r="AJ409" s="9" t="str">
        <f>IF(BS_CONTROLE[[#This Row],[Atividade]]=0, "-", BS_CONTROLE[[#This Row],[Atividade]])</f>
        <v>PDM - SOLDA</v>
      </c>
      <c r="AK409" s="31" t="str">
        <f>BS_CONTROLE[[#This Row],[Local - Partida]]</f>
        <v>-</v>
      </c>
      <c r="AL409" s="31" t="str">
        <f>BS_CONTROLE[[#This Row],[Local - Encerramento]]</f>
        <v>-</v>
      </c>
      <c r="AM409" s="105" t="str">
        <f>IF(BS_CONTROLE[[#This Row],[Entre - Estações]]=0, "-", BS_CONTROLE[[#This Row],[Entre - Estações]])</f>
        <v>ZPS-ZCX</v>
      </c>
      <c r="AN409" s="105" t="str">
        <f>IF(BS_CONTROLE[[#This Row],[SB]]=0, "-", BS_CONTROLE[[#This Row],[SB]])</f>
        <v>ZPSZCX</v>
      </c>
      <c r="AO409" s="105">
        <f>IF(BS_CONTROLE[[#This Row],[SUB]]=0, "-", BS_CONTROLE[[#This Row],[SUB]])</f>
        <v>56</v>
      </c>
      <c r="AP409" s="105">
        <f>BS_CONTROLE[[#This Row],[KM - Inicio]]</f>
        <v>158.4</v>
      </c>
      <c r="AQ409" s="105">
        <f>BS_CONTROLE[[#This Row],[KM - Inicio]]</f>
        <v>158.4</v>
      </c>
      <c r="AR409" s="108"/>
      <c r="AS409" s="108"/>
      <c r="AT409" s="108"/>
      <c r="AU409" s="136"/>
      <c r="AV409" s="136"/>
      <c r="AW409" s="14"/>
      <c r="AX409" s="14"/>
      <c r="AY409" s="164">
        <f>IF(D409="","*",IFERROR(IF(ISODD(COUNT(AS409:AX409)),"ERRO",SUM((AT409-AS409),(AV409-AU409),(AX409-AW409))),"ERRO"))</f>
        <v>0</v>
      </c>
      <c r="AZ409" s="153"/>
      <c r="BA409" s="109"/>
      <c r="BB409" s="10" t="str">
        <f>IFERROR(_xlfn.XLOOKUP(AI409, BS_ATIVIDADE[ATIVIDADE],BS_ATIVIDADE[UNIDADE] ), "*")</f>
        <v>Nº DE SOLDA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Produção e Intervalo</v>
      </c>
      <c r="BR409" s="19">
        <f>IF(OR(B409="",F409=""),"*",AY409/P409)</f>
        <v>0</v>
      </c>
      <c r="BS409" s="19">
        <f>IF(OR(B409="",F409=""),"*",BA409/Q409)</f>
        <v>0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>E1746094</v>
      </c>
      <c r="B411" s="102">
        <v>46094</v>
      </c>
      <c r="C411" s="135">
        <f>IF(BS_CONTROLE[[#This Row],[DATA]]="","",WEEKNUM(BS_CONTROLE[[#This Row],[DATA]]))</f>
        <v>11</v>
      </c>
      <c r="D411" s="104" t="s">
        <v>702</v>
      </c>
      <c r="E411" s="159">
        <v>334</v>
      </c>
      <c r="F411" s="126" t="s">
        <v>560</v>
      </c>
      <c r="G411" s="142" t="str">
        <f>IF(D411="","*",VLOOKUP(F411,BS_ATIVIDADE[],3,FALSE))</f>
        <v>CAMINHÂO - SOLDA</v>
      </c>
      <c r="H411" s="106" t="s">
        <v>1481</v>
      </c>
      <c r="I411" s="106" t="s">
        <v>1481</v>
      </c>
      <c r="J411" s="105">
        <v>55</v>
      </c>
      <c r="K411" s="105">
        <v>106.432</v>
      </c>
      <c r="L411" s="105">
        <v>106.75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11" s="106">
        <v>0.375</v>
      </c>
      <c r="P411" s="106">
        <v>0.125</v>
      </c>
      <c r="Q411" s="105">
        <v>2</v>
      </c>
      <c r="R411" s="10" t="str">
        <f>IFERROR(_xlfn.XLOOKUP(F411, BS_ATIVIDADE[ATIVIDADE],BS_ATIVIDADE[UNIDADE] ), "*")</f>
        <v>Nº DE SOLDA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1482</v>
      </c>
      <c r="W411" s="151" t="s">
        <v>1021</v>
      </c>
      <c r="X411" s="104" t="s">
        <v>386</v>
      </c>
      <c r="Y411" s="129"/>
      <c r="Z411" s="104"/>
      <c r="AA411" s="105">
        <v>1</v>
      </c>
      <c r="AB411" s="103" t="s">
        <v>377</v>
      </c>
      <c r="AC411" s="152" t="s">
        <v>371</v>
      </c>
      <c r="AD411" s="107">
        <v>0.35416666666666669</v>
      </c>
      <c r="AE411" s="105" t="s">
        <v>558</v>
      </c>
      <c r="AF411" s="105"/>
      <c r="AG411" s="105"/>
      <c r="AH411" s="15"/>
      <c r="AI411" s="126" t="str">
        <f>IF(BS_CONTROLE[[#This Row],[Atividade]]=0, "-", BS_CONTROLE[[#This Row],[Atividade]])</f>
        <v>CAMINHÃO DE SOLDA</v>
      </c>
      <c r="AJ411" s="9" t="str">
        <f>IF(BS_CONTROLE[[#This Row],[Atividade]]=0, "-", BS_CONTROLE[[#This Row],[Atividade]])</f>
        <v>CAMINHÃO DE SOLDA</v>
      </c>
      <c r="AK411" s="31" t="str">
        <f>BS_CONTROLE[[#This Row],[Local - Partida]]</f>
        <v>102ZKW-2</v>
      </c>
      <c r="AL411" s="31" t="str">
        <f>BS_CONTROLE[[#This Row],[Local - Encerramento]]</f>
        <v>102ZKW-2</v>
      </c>
      <c r="AM411" s="105" t="str">
        <f>IF(BS_CONTROLE[[#This Row],[Entre - Estações]]=0, "-", BS_CONTROLE[[#This Row],[Entre - Estações]])</f>
        <v>ZLU</v>
      </c>
      <c r="AN411" s="105" t="str">
        <f>IF(BS_CONTROLE[[#This Row],[SB]]=0, "-", BS_CONTROLE[[#This Row],[SB]])</f>
        <v>ZLU1052</v>
      </c>
      <c r="AO411" s="105">
        <f>IF(BS_CONTROLE[[#This Row],[SUB]]=0, "-", BS_CONTROLE[[#This Row],[SUB]])</f>
        <v>55</v>
      </c>
      <c r="AP411" s="105">
        <f>BS_CONTROLE[[#This Row],[KM - Inicio]]</f>
        <v>106.432</v>
      </c>
      <c r="AQ411" s="105">
        <f>BS_CONTROLE[[#This Row],[KM - Inicio]]</f>
        <v>106.432</v>
      </c>
      <c r="AR411" s="108"/>
      <c r="AS411" s="108"/>
      <c r="AT411" s="108"/>
      <c r="AU411" s="136"/>
      <c r="AV411" s="136"/>
      <c r="AW411" s="14"/>
      <c r="AX411" s="14"/>
      <c r="AY411" s="164">
        <f>IF(D411="","*",IFERROR(IF(ISODD(COUNT(AS411:AX411)),"ERRO",SUM((AT411-AS411),(AV411-AU411),(AX411-AW411))),"ERRO"))</f>
        <v>0</v>
      </c>
      <c r="AZ411" s="153"/>
      <c r="BA411" s="109"/>
      <c r="BB411" s="10" t="str">
        <f>IFERROR(_xlfn.XLOOKUP(AI411, BS_ATIVIDADE[ATIVIDADE],BS_ATIVIDADE[UNIDADE] ), "*")</f>
        <v>Nº DE SOLDA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Produção e Intervalo</v>
      </c>
      <c r="BR411" s="19">
        <f>IF(OR(B411="",F411=""),"*",AY411/P411)</f>
        <v>0</v>
      </c>
      <c r="BS411" s="19">
        <f>IF(OR(B411="",F411=""),"*",BA411/Q411)</f>
        <v>0</v>
      </c>
      <c r="BT411" s="8" t="str">
        <f t="shared" si="9"/>
        <v/>
      </c>
    </row>
    <row r="412" spans="1:72" hidden="1">
      <c r="A412" s="47" t="str">
        <f>D412&amp;B412</f>
        <v>EDSON (TP-719)46094</v>
      </c>
      <c r="B412" s="102">
        <v>46094</v>
      </c>
      <c r="C412" s="135">
        <f>IF(BS_CONTROLE[[#This Row],[DATA]]="","",WEEKNUM(BS_CONTROLE[[#This Row],[DATA]]))</f>
        <v>11</v>
      </c>
      <c r="D412" s="104" t="s">
        <v>840</v>
      </c>
      <c r="E412" s="159">
        <v>188</v>
      </c>
      <c r="F412" s="126" t="s">
        <v>721</v>
      </c>
      <c r="G412" s="142" t="str">
        <f>IF(D412="","*",VLOOKUP(F412,BS_ATIVIDADE[],3,FALSE))</f>
        <v>DORMENTE - DESCARGA</v>
      </c>
      <c r="H412" s="106" t="s">
        <v>558</v>
      </c>
      <c r="I412" s="106" t="s">
        <v>558</v>
      </c>
      <c r="J412" s="105">
        <v>55</v>
      </c>
      <c r="K412" s="105">
        <v>129.16999999999999</v>
      </c>
      <c r="L412" s="105">
        <v>129.61099999999999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412" s="106">
        <v>0.375</v>
      </c>
      <c r="P412" s="106">
        <v>8.3333333333333329E-2</v>
      </c>
      <c r="Q412" s="105">
        <v>30</v>
      </c>
      <c r="R412" s="10" t="str">
        <f>IFERROR(_xlfn.XLOOKUP(F412, BS_ATIVIDADE[ATIVIDADE],BS_ATIVIDADE[UNIDADE] ), "*")</f>
        <v>Nº DE DORMENTES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05" t="s">
        <v>1184</v>
      </c>
      <c r="W412" s="151" t="s">
        <v>1092</v>
      </c>
      <c r="X412" s="104" t="s">
        <v>386</v>
      </c>
      <c r="Y412" s="129"/>
      <c r="Z412" s="104"/>
      <c r="AA412" s="105" t="s">
        <v>558</v>
      </c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PDM - DESCARGA - DORMENTE</v>
      </c>
      <c r="AJ412" s="9" t="str">
        <f>IF(BS_CONTROLE[[#This Row],[Atividade]]=0, "-", BS_CONTROLE[[#This Row],[Atividade]])</f>
        <v>PDM - DESCARGA - DORMENTE</v>
      </c>
      <c r="AK412" s="31" t="str">
        <f>BS_CONTROLE[[#This Row],[Local - Partida]]</f>
        <v>-</v>
      </c>
      <c r="AL412" s="31" t="str">
        <f>BS_CONTROLE[[#This Row],[Local - Encerramento]]</f>
        <v>-</v>
      </c>
      <c r="AM412" s="105" t="str">
        <f>IF(BS_CONTROLE[[#This Row],[Entre - Estações]]=0, "-", BS_CONTROLE[[#This Row],[Entre - Estações]])</f>
        <v>ZYQ-ZEM</v>
      </c>
      <c r="AN412" s="105" t="str">
        <f>IF(BS_CONTROLE[[#This Row],[SB]]=0, "-", BS_CONTROLE[[#This Row],[SB]])</f>
        <v>130ZYQ2</v>
      </c>
      <c r="AO412" s="105">
        <f>IF(BS_CONTROLE[[#This Row],[SUB]]=0, "-", BS_CONTROLE[[#This Row],[SUB]])</f>
        <v>55</v>
      </c>
      <c r="AP412" s="105">
        <f>BS_CONTROLE[[#This Row],[KM - Inicio]]</f>
        <v>129.16999999999999</v>
      </c>
      <c r="AQ412" s="105">
        <f>BS_CONTROLE[[#This Row],[KM - Inicio]]</f>
        <v>129.16999999999999</v>
      </c>
      <c r="AR412" s="108"/>
      <c r="AS412" s="108"/>
      <c r="AT412" s="108"/>
      <c r="AU412" s="136"/>
      <c r="AV412" s="136"/>
      <c r="AW412" s="14"/>
      <c r="AX412" s="14"/>
      <c r="AY412" s="164">
        <f>IF(D412="","*",IFERROR(IF(ISODD(COUNT(AS412:AX412)),"ERRO",SUM((AT412-AS412),(AV412-AU412),(AX412-AW412))),"ERRO"))</f>
        <v>0</v>
      </c>
      <c r="AZ412" s="153"/>
      <c r="BA412" s="109"/>
      <c r="BB412" s="10" t="str">
        <f>IFERROR(_xlfn.XLOOKUP(AI412, BS_ATIVIDADE[ATIVIDADE],BS_ATIVIDADE[UNIDADE] ), "*")</f>
        <v>Nº DE DORMENTES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Produção e Intervalo</v>
      </c>
      <c r="BR412" s="19">
        <f>IF(OR(B412="",F412=""),"*",AY412/P412)</f>
        <v>0</v>
      </c>
      <c r="BS412" s="19">
        <f>IF(OR(B412="",F412=""),"*",BA412/Q412)</f>
        <v>0</v>
      </c>
      <c r="BT412" s="8" t="str">
        <f t="shared" si="9"/>
        <v/>
      </c>
    </row>
    <row r="413" spans="1:72" hidden="1">
      <c r="A413" s="47" t="str">
        <f>D413&amp;B413</f>
        <v>EDSON (TP-719)46094</v>
      </c>
      <c r="B413" s="102">
        <v>46094</v>
      </c>
      <c r="C413" s="135">
        <f>IF(BS_CONTROLE[[#This Row],[DATA]]="","",WEEKNUM(BS_CONTROLE[[#This Row],[DATA]]))</f>
        <v>11</v>
      </c>
      <c r="D413" s="104" t="s">
        <v>840</v>
      </c>
      <c r="E413" s="159">
        <v>189</v>
      </c>
      <c r="F413" s="126" t="s">
        <v>721</v>
      </c>
      <c r="G413" s="142" t="str">
        <f>IF(D413="","*",VLOOKUP(F413,BS_ATIVIDADE[],3,FALSE))</f>
        <v>DORMENTE - DESCARGA</v>
      </c>
      <c r="H413" s="106" t="s">
        <v>558</v>
      </c>
      <c r="I413" s="106" t="s">
        <v>558</v>
      </c>
      <c r="J413" s="105">
        <v>55</v>
      </c>
      <c r="K413" s="105">
        <v>130.6</v>
      </c>
      <c r="L413" s="105">
        <v>130.80000000000001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3" s="106">
        <v>0.375</v>
      </c>
      <c r="P413" s="106">
        <v>8.3333333333333329E-2</v>
      </c>
      <c r="Q413" s="105">
        <v>30</v>
      </c>
      <c r="R413" s="10" t="str">
        <f>IFERROR(_xlfn.XLOOKUP(F413, BS_ATIVIDADE[ATIVIDADE],BS_ATIVIDADE[UNIDADE] ), "*")</f>
        <v>Nº DE DORMENTES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1184</v>
      </c>
      <c r="W413" s="151" t="s">
        <v>1092</v>
      </c>
      <c r="X413" s="104" t="s">
        <v>386</v>
      </c>
      <c r="Y413" s="129"/>
      <c r="Z413" s="104"/>
      <c r="AA413" s="105" t="s">
        <v>558</v>
      </c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PDM - DESCARGA - DORMENTE</v>
      </c>
      <c r="AJ413" s="9" t="str">
        <f>IF(BS_CONTROLE[[#This Row],[Atividade]]=0, "-", BS_CONTROLE[[#This Row],[Atividade]])</f>
        <v>PDM - DESCARGA - DORMENTE</v>
      </c>
      <c r="AK413" s="31" t="str">
        <f>BS_CONTROLE[[#This Row],[Local - Partida]]</f>
        <v>-</v>
      </c>
      <c r="AL413" s="31" t="str">
        <f>BS_CONTROLE[[#This Row],[Local - Encerramento]]</f>
        <v>-</v>
      </c>
      <c r="AM413" s="105" t="str">
        <f>IF(BS_CONTROLE[[#This Row],[Entre - Estações]]=0, "-", BS_CONTROLE[[#This Row],[Entre - Estações]])</f>
        <v>ZYQ-ZEM</v>
      </c>
      <c r="AN413" s="105" t="str">
        <f>IF(BS_CONTROLE[[#This Row],[SB]]=0, "-", BS_CONTROLE[[#This Row],[SB]])</f>
        <v>ZEM1302</v>
      </c>
      <c r="AO413" s="105">
        <f>IF(BS_CONTROLE[[#This Row],[SUB]]=0, "-", BS_CONTROLE[[#This Row],[SUB]])</f>
        <v>55</v>
      </c>
      <c r="AP413" s="105">
        <f>BS_CONTROLE[[#This Row],[KM - Inicio]]</f>
        <v>130.6</v>
      </c>
      <c r="AQ413" s="105">
        <f>BS_CONTROLE[[#This Row],[KM - Inicio]]</f>
        <v>130.6</v>
      </c>
      <c r="AR413" s="108"/>
      <c r="AS413" s="108"/>
      <c r="AT413" s="108"/>
      <c r="AU413" s="136"/>
      <c r="AV413" s="136"/>
      <c r="AW413" s="14"/>
      <c r="AX413" s="14"/>
      <c r="AY413" s="164">
        <f>IF(D413="","*",IFERROR(IF(ISODD(COUNT(AS413:AX413)),"ERRO",SUM((AT413-AS413),(AV413-AU413),(AX413-AW413))),"ERRO"))</f>
        <v>0</v>
      </c>
      <c r="AZ413" s="153"/>
      <c r="BA413" s="109"/>
      <c r="BB413" s="10" t="str">
        <f>IFERROR(_xlfn.XLOOKUP(AI413, BS_ATIVIDADE[ATIVIDADE],BS_ATIVIDADE[UNIDADE] ), "*")</f>
        <v>Nº DE DORMENTES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Produção e Intervalo</v>
      </c>
      <c r="BR413" s="19">
        <f>IF(OR(B413="",F413=""),"*",AY413/P413)</f>
        <v>0</v>
      </c>
      <c r="BS413" s="19">
        <f>IF(OR(B413="",F413=""),"*",BA413/Q413)</f>
        <v>0</v>
      </c>
      <c r="BT413" s="8" t="str">
        <f t="shared" si="9"/>
        <v/>
      </c>
    </row>
    <row r="414" spans="1:72" hidden="1">
      <c r="A414" s="47" t="str">
        <f>D414&amp;B414</f>
        <v>V8946094</v>
      </c>
      <c r="B414" s="102">
        <v>46094</v>
      </c>
      <c r="C414" s="135">
        <f>IF(BS_CONTROLE[[#This Row],[DATA]]="","",WEEKNUM(BS_CONTROLE[[#This Row],[DATA]]))</f>
        <v>11</v>
      </c>
      <c r="D414" s="104" t="s">
        <v>768</v>
      </c>
      <c r="E414" s="159">
        <v>121</v>
      </c>
      <c r="F414" s="126" t="s">
        <v>663</v>
      </c>
      <c r="G414" s="142" t="str">
        <f>IF(D414="","*",VLOOKUP(F414,BS_ATIVIDADE[],3,FALSE))</f>
        <v>MECANIZAÇÃO - SOCADORA</v>
      </c>
      <c r="H414" s="106" t="s">
        <v>1302</v>
      </c>
      <c r="I414" s="106" t="s">
        <v>1068</v>
      </c>
      <c r="J414" s="105">
        <v>55</v>
      </c>
      <c r="K414" s="105">
        <v>132.5</v>
      </c>
      <c r="L414" s="105">
        <v>131.97999999999999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414" s="106">
        <v>0.38541666666666669</v>
      </c>
      <c r="P414" s="106">
        <v>8.3333333333333329E-2</v>
      </c>
      <c r="Q414" s="105">
        <v>480</v>
      </c>
      <c r="R414" s="10" t="str">
        <f>IFERROR(_xlfn.XLOOKUP(F414, BS_ATIVIDADE[ATIVIDADE],BS_ATIVIDADE[UNIDADE] ), "*")</f>
        <v>M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4" s="105" t="s">
        <v>1072</v>
      </c>
      <c r="W414" s="151" t="s">
        <v>1013</v>
      </c>
      <c r="X414" s="104" t="s">
        <v>386</v>
      </c>
      <c r="Y414" s="129"/>
      <c r="Z414" s="104"/>
      <c r="AA414" s="105">
        <v>1</v>
      </c>
      <c r="AB414" s="103" t="s">
        <v>377</v>
      </c>
      <c r="AC414" s="152" t="s">
        <v>371</v>
      </c>
      <c r="AD414" s="107">
        <v>0.35416666666666669</v>
      </c>
      <c r="AE414" s="105">
        <v>6239</v>
      </c>
      <c r="AF414" s="105"/>
      <c r="AG414" s="105"/>
      <c r="AH414" s="15"/>
      <c r="AI414" s="126" t="str">
        <f>IF(BS_CONTROLE[[#This Row],[Atividade]]=0, "-", BS_CONTROLE[[#This Row],[Atividade]])</f>
        <v>MECANIZAÇÃO - SOCADORA</v>
      </c>
      <c r="AJ414" s="9" t="str">
        <f>IF(BS_CONTROLE[[#This Row],[Atividade]]=0, "-", BS_CONTROLE[[#This Row],[Atividade]])</f>
        <v>MECANIZAÇÃO - SOCADORA</v>
      </c>
      <c r="AK414" s="31" t="str">
        <f>BS_CONTROLE[[#This Row],[Local - Partida]]</f>
        <v>ZEM130-1</v>
      </c>
      <c r="AL414" s="31" t="str">
        <f>BS_CONTROLE[[#This Row],[Local - Encerramento]]</f>
        <v>ZEM130-2</v>
      </c>
      <c r="AM414" s="105" t="str">
        <f>IF(BS_CONTROLE[[#This Row],[Entre - Estações]]=0, "-", BS_CONTROLE[[#This Row],[Entre - Estações]])</f>
        <v>ZYQ-ZEM</v>
      </c>
      <c r="AN414" s="105" t="str">
        <f>IF(BS_CONTROLE[[#This Row],[SB]]=0, "-", BS_CONTROLE[[#This Row],[SB]])</f>
        <v>ZEM1302</v>
      </c>
      <c r="AO414" s="105">
        <f>IF(BS_CONTROLE[[#This Row],[SUB]]=0, "-", BS_CONTROLE[[#This Row],[SUB]])</f>
        <v>55</v>
      </c>
      <c r="AP414" s="105">
        <f>BS_CONTROLE[[#This Row],[KM - Inicio]]</f>
        <v>132.5</v>
      </c>
      <c r="AQ414" s="105">
        <f>BS_CONTROLE[[#This Row],[KM - Inicio]]</f>
        <v>132.5</v>
      </c>
      <c r="AR414" s="108"/>
      <c r="AS414" s="108"/>
      <c r="AT414" s="108"/>
      <c r="AU414" s="136"/>
      <c r="AV414" s="136"/>
      <c r="AW414" s="14"/>
      <c r="AX414" s="14"/>
      <c r="AY414" s="164">
        <f>IF(D414="","*",IFERROR(IF(ISODD(COUNT(AS414:AX414)),"ERRO",SUM((AT414-AS414),(AV414-AU414),(AX414-AW414))),"ERRO"))</f>
        <v>0</v>
      </c>
      <c r="AZ414" s="153"/>
      <c r="BA414" s="109"/>
      <c r="BB414" s="10" t="str">
        <f>IFERROR(_xlfn.XLOOKUP(AI414, BS_ATIVIDADE[ATIVIDADE],BS_ATIVIDADE[UNIDADE] ), "*")</f>
        <v>M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Produção e Intervalo</v>
      </c>
      <c r="BR414" s="19">
        <f>IF(OR(B414="",F414=""),"*",AY414/P414)</f>
        <v>0</v>
      </c>
      <c r="BS414" s="19">
        <f>IF(OR(B414="",F414=""),"*",BA414/Q414)</f>
        <v>0</v>
      </c>
      <c r="BT414" s="8" t="str">
        <f t="shared" si="9"/>
        <v/>
      </c>
    </row>
    <row r="415" spans="1:72" hidden="1">
      <c r="A415" s="47" t="str">
        <f>D415&amp;B415</f>
        <v>CLEBISON (TP-728)46094</v>
      </c>
      <c r="B415" s="102">
        <v>46094</v>
      </c>
      <c r="C415" s="135">
        <f>IF(BS_CONTROLE[[#This Row],[DATA]]="","",WEEKNUM(BS_CONTROLE[[#This Row],[DATA]]))</f>
        <v>11</v>
      </c>
      <c r="D415" s="104" t="s">
        <v>829</v>
      </c>
      <c r="E415" s="159">
        <v>409</v>
      </c>
      <c r="F415" s="126" t="s">
        <v>740</v>
      </c>
      <c r="G415" s="142" t="str">
        <f>IF(D415="","*",VLOOKUP(F415,BS_ATIVIDADE[],3,FALSE))</f>
        <v>SOLDA</v>
      </c>
      <c r="H415" s="106" t="s">
        <v>558</v>
      </c>
      <c r="I415" s="106" t="s">
        <v>558</v>
      </c>
      <c r="J415" s="105">
        <v>55</v>
      </c>
      <c r="K415" s="105">
        <v>134.6</v>
      </c>
      <c r="L415" s="105" t="s">
        <v>558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5" s="106">
        <v>0.375</v>
      </c>
      <c r="P415" s="106">
        <v>8.3333333333333329E-2</v>
      </c>
      <c r="Q415" s="105">
        <v>1</v>
      </c>
      <c r="R415" s="10" t="str">
        <f>IFERROR(_xlfn.XLOOKUP(F415, BS_ATIVIDADE[ATIVIDADE],BS_ATIVIDADE[UNIDADE] ), "*")</f>
        <v>Nº DE SOLDA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5" s="105" t="s">
        <v>1184</v>
      </c>
      <c r="W415" s="151" t="s">
        <v>1025</v>
      </c>
      <c r="X415" s="104" t="s">
        <v>386</v>
      </c>
      <c r="Y415" s="129"/>
      <c r="Z415" s="104"/>
      <c r="AA415" s="105" t="s">
        <v>558</v>
      </c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PDM - SOLDA</v>
      </c>
      <c r="AJ415" s="9" t="str">
        <f>IF(BS_CONTROLE[[#This Row],[Atividade]]=0, "-", BS_CONTROLE[[#This Row],[Atividade]])</f>
        <v>PDM - SOLDA</v>
      </c>
      <c r="AK415" s="31" t="str">
        <f>BS_CONTROLE[[#This Row],[Local - Partida]]</f>
        <v>-</v>
      </c>
      <c r="AL415" s="31" t="str">
        <f>BS_CONTROLE[[#This Row],[Local - Encerramento]]</f>
        <v>-</v>
      </c>
      <c r="AM415" s="105" t="str">
        <f>IF(BS_CONTROLE[[#This Row],[Entre - Estações]]=0, "-", BS_CONTROLE[[#This Row],[Entre - Estações]])</f>
        <v>ZYQ-ZEM</v>
      </c>
      <c r="AN415" s="105" t="str">
        <f>IF(BS_CONTROLE[[#This Row],[SB]]=0, "-", BS_CONTROLE[[#This Row],[SB]])</f>
        <v>ZEM2</v>
      </c>
      <c r="AO415" s="105">
        <f>IF(BS_CONTROLE[[#This Row],[SUB]]=0, "-", BS_CONTROLE[[#This Row],[SUB]])</f>
        <v>55</v>
      </c>
      <c r="AP415" s="105">
        <f>BS_CONTROLE[[#This Row],[KM - Inicio]]</f>
        <v>134.6</v>
      </c>
      <c r="AQ415" s="105">
        <f>BS_CONTROLE[[#This Row],[KM - Inicio]]</f>
        <v>134.6</v>
      </c>
      <c r="AR415" s="108"/>
      <c r="AS415" s="108"/>
      <c r="AT415" s="108"/>
      <c r="AU415" s="136"/>
      <c r="AV415" s="136"/>
      <c r="AW415" s="14"/>
      <c r="AX415" s="14"/>
      <c r="AY415" s="164">
        <f>IF(D415="","*",IFERROR(IF(ISODD(COUNT(AS415:AX415)),"ERRO",SUM((AT415-AS415),(AV415-AU415),(AX415-AW415))),"ERRO"))</f>
        <v>0</v>
      </c>
      <c r="AZ415" s="153"/>
      <c r="BA415" s="109"/>
      <c r="BB415" s="10" t="str">
        <f>IFERROR(_xlfn.XLOOKUP(AI415, BS_ATIVIDADE[ATIVIDADE],BS_ATIVIDADE[UNIDADE] ), "*")</f>
        <v>Nº DE SOLDA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Produção e Intervalo</v>
      </c>
      <c r="BR415" s="19">
        <f>IF(OR(B415="",F415=""),"*",AY415/P415)</f>
        <v>0</v>
      </c>
      <c r="BS415" s="19">
        <f>IF(OR(B415="",F415=""),"*",BA415/Q415)</f>
        <v>0</v>
      </c>
      <c r="BT415" s="8" t="str">
        <f t="shared" si="9"/>
        <v/>
      </c>
    </row>
    <row r="416" spans="1:72" hidden="1">
      <c r="A416" s="47" t="str">
        <f>D416&amp;B416</f>
        <v>ISMAEL(TP-726)46094</v>
      </c>
      <c r="B416" s="102">
        <v>46094</v>
      </c>
      <c r="C416" s="135">
        <f>IF(BS_CONTROLE[[#This Row],[DATA]]="","",WEEKNUM(BS_CONTROLE[[#This Row],[DATA]]))</f>
        <v>11</v>
      </c>
      <c r="D416" s="104" t="s">
        <v>857</v>
      </c>
      <c r="E416" s="159">
        <v>410</v>
      </c>
      <c r="F416" s="126" t="s">
        <v>740</v>
      </c>
      <c r="G416" s="142" t="str">
        <f>IF(D416="","*",VLOOKUP(F416,BS_ATIVIDADE[],3,FALSE))</f>
        <v>SOLDA</v>
      </c>
      <c r="H416" s="106" t="s">
        <v>558</v>
      </c>
      <c r="I416" s="106" t="s">
        <v>558</v>
      </c>
      <c r="J416" s="105">
        <v>55</v>
      </c>
      <c r="K416" s="105">
        <v>134.6</v>
      </c>
      <c r="L416" s="105" t="s">
        <v>558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16" s="106">
        <v>0.375</v>
      </c>
      <c r="P416" s="106">
        <v>8.3333333333333329E-2</v>
      </c>
      <c r="Q416" s="105">
        <v>1</v>
      </c>
      <c r="R416" s="10" t="str">
        <f>IFERROR(_xlfn.XLOOKUP(F416, BS_ATIVIDADE[ATIVIDADE],BS_ATIVIDADE[UNIDADE] ), "*")</f>
        <v>Nº DE SOLDA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6" s="105" t="s">
        <v>1184</v>
      </c>
      <c r="W416" s="151" t="s">
        <v>1025</v>
      </c>
      <c r="X416" s="104" t="s">
        <v>386</v>
      </c>
      <c r="Y416" s="129"/>
      <c r="Z416" s="104"/>
      <c r="AA416" s="105" t="s">
        <v>558</v>
      </c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PDM - SOLDA</v>
      </c>
      <c r="AJ416" s="9" t="str">
        <f>IF(BS_CONTROLE[[#This Row],[Atividade]]=0, "-", BS_CONTROLE[[#This Row],[Atividade]])</f>
        <v>PDM - SOLDA</v>
      </c>
      <c r="AK416" s="31" t="str">
        <f>BS_CONTROLE[[#This Row],[Local - Partida]]</f>
        <v>-</v>
      </c>
      <c r="AL416" s="31" t="str">
        <f>BS_CONTROLE[[#This Row],[Local - Encerramento]]</f>
        <v>-</v>
      </c>
      <c r="AM416" s="105" t="str">
        <f>IF(BS_CONTROLE[[#This Row],[Entre - Estações]]=0, "-", BS_CONTROLE[[#This Row],[Entre - Estações]])</f>
        <v>ZYQ-ZEM</v>
      </c>
      <c r="AN416" s="105" t="str">
        <f>IF(BS_CONTROLE[[#This Row],[SB]]=0, "-", BS_CONTROLE[[#This Row],[SB]])</f>
        <v>ZEM2</v>
      </c>
      <c r="AO416" s="105">
        <f>IF(BS_CONTROLE[[#This Row],[SUB]]=0, "-", BS_CONTROLE[[#This Row],[SUB]])</f>
        <v>55</v>
      </c>
      <c r="AP416" s="105">
        <f>BS_CONTROLE[[#This Row],[KM - Inicio]]</f>
        <v>134.6</v>
      </c>
      <c r="AQ416" s="105">
        <f>BS_CONTROLE[[#This Row],[KM - Inicio]]</f>
        <v>134.6</v>
      </c>
      <c r="AR416" s="108"/>
      <c r="AS416" s="108"/>
      <c r="AT416" s="108"/>
      <c r="AU416" s="136"/>
      <c r="AV416" s="136"/>
      <c r="AW416" s="14"/>
      <c r="AX416" s="14"/>
      <c r="AY416" s="164">
        <f>IF(D416="","*",IFERROR(IF(ISODD(COUNT(AS416:AX416)),"ERRO",SUM((AT416-AS416),(AV416-AU416),(AX416-AW416))),"ERRO"))</f>
        <v>0</v>
      </c>
      <c r="AZ416" s="153"/>
      <c r="BA416" s="109"/>
      <c r="BB416" s="10" t="str">
        <f>IFERROR(_xlfn.XLOOKUP(AI416, BS_ATIVIDADE[ATIVIDADE],BS_ATIVIDADE[UNIDADE] ), "*")</f>
        <v>Nº DE SOLDA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Produção e Intervalo</v>
      </c>
      <c r="BR416" s="19">
        <f>IF(OR(B416="",F416=""),"*",AY416/P416)</f>
        <v>0</v>
      </c>
      <c r="BS416" s="19">
        <f>IF(OR(B416="",F416=""),"*",BA416/Q416)</f>
        <v>0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>CAIQUE (TMA-677)46094</v>
      </c>
      <c r="B418" s="102">
        <v>46094</v>
      </c>
      <c r="C418" s="135">
        <f>IF(BS_CONTROLE[[#This Row],[DATA]]="","",WEEKNUM(BS_CONTROLE[[#This Row],[DATA]]))</f>
        <v>11</v>
      </c>
      <c r="D418" s="104" t="s">
        <v>824</v>
      </c>
      <c r="E418" s="159">
        <v>412</v>
      </c>
      <c r="F418" s="126" t="s">
        <v>691</v>
      </c>
      <c r="G418" s="142" t="str">
        <f>IF(D418="","*",VLOOKUP(F418,BS_ATIVIDADE[],3,FALSE))</f>
        <v>MODERNIZAÇÃO</v>
      </c>
      <c r="H418" s="106" t="s">
        <v>558</v>
      </c>
      <c r="I418" s="106" t="s">
        <v>558</v>
      </c>
      <c r="J418" s="105">
        <v>48</v>
      </c>
      <c r="K418" s="105">
        <v>156.005</v>
      </c>
      <c r="L418" s="105" t="s">
        <v>558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8" s="127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8" s="106">
        <v>0.35416666666666669</v>
      </c>
      <c r="P418" s="106">
        <v>6.25E-2</v>
      </c>
      <c r="Q418" s="105">
        <v>1</v>
      </c>
      <c r="R418" s="10" t="str">
        <f>IFERROR(_xlfn.XLOOKUP(F418, BS_ATIVIDADE[ATIVIDADE],BS_ATIVIDADE[UNIDADE] ), "*")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8" s="105" t="s">
        <v>1074</v>
      </c>
      <c r="W418" s="151" t="s">
        <v>1025</v>
      </c>
      <c r="X418" s="104" t="s">
        <v>386</v>
      </c>
      <c r="Y418" s="129"/>
      <c r="Z418" s="104"/>
      <c r="AA418" s="105" t="s">
        <v>558</v>
      </c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MODERNIZAÇÃO - SOLDA</v>
      </c>
      <c r="AJ418" s="9" t="str">
        <f>IF(BS_CONTROLE[[#This Row],[Atividade]]=0, "-", BS_CONTROLE[[#This Row],[Atividade]])</f>
        <v>MODERNIZAÇÃO - SOLDA</v>
      </c>
      <c r="AK418" s="31" t="str">
        <f>BS_CONTROLE[[#This Row],[Local - Partida]]</f>
        <v>-</v>
      </c>
      <c r="AL418" s="31" t="str">
        <f>BS_CONTROLE[[#This Row],[Local - Encerramento]]</f>
        <v>-</v>
      </c>
      <c r="AM418" s="105" t="str">
        <f>IF(BS_CONTROLE[[#This Row],[Entre - Estações]]=0, "-", BS_CONTROLE[[#This Row],[Entre - Estações]])</f>
        <v>ZEJ-ZEV</v>
      </c>
      <c r="AN418" s="105">
        <f>IF(BS_CONTROLE[[#This Row],[SB]]=0, "-", BS_CONTROLE[[#This Row],[SB]])</f>
        <v>1571561</v>
      </c>
      <c r="AO418" s="105">
        <f>IF(BS_CONTROLE[[#This Row],[SUB]]=0, "-", BS_CONTROLE[[#This Row],[SUB]])</f>
        <v>48</v>
      </c>
      <c r="AP418" s="105">
        <f>BS_CONTROLE[[#This Row],[KM - Inicio]]</f>
        <v>156.005</v>
      </c>
      <c r="AQ418" s="105">
        <f>BS_CONTROLE[[#This Row],[KM - Inicio]]</f>
        <v>156.005</v>
      </c>
      <c r="AR418" s="108"/>
      <c r="AS418" s="108"/>
      <c r="AT418" s="108"/>
      <c r="AU418" s="136"/>
      <c r="AV418" s="136"/>
      <c r="AW418" s="14"/>
      <c r="AX418" s="14"/>
      <c r="AY418" s="164">
        <f>IF(D418="","*",IFERROR(IF(ISODD(COUNT(AS418:AX418)),"ERRO",SUM((AT418-AS418),(AV418-AU418),(AX418-AW418))),"ERRO"))</f>
        <v>0</v>
      </c>
      <c r="AZ418" s="153"/>
      <c r="BA418" s="109"/>
      <c r="BB418" s="10" t="str">
        <f>IFERROR(_xlfn.XLOOKUP(AI418, BS_ATIVIDADE[ATIVIDADE],BS_ATIVIDADE[UNIDADE] ), "*")</f>
        <v>Nº DE SOLDA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Produção e Intervalo</v>
      </c>
      <c r="BR418" s="19">
        <f>IF(OR(B418="",F418=""),"*",AY418/P418)</f>
        <v>0</v>
      </c>
      <c r="BS418" s="19">
        <f>IF(OR(B418="",F418=""),"*",BA418/Q418)</f>
        <v>0</v>
      </c>
      <c r="BT418" s="8" t="str">
        <f t="shared" si="9"/>
        <v/>
      </c>
    </row>
    <row r="419" spans="1:72" hidden="1">
      <c r="A419" s="47" t="str">
        <f>D419&amp;B419</f>
        <v>WALTER (TP-810)46094</v>
      </c>
      <c r="B419" s="102">
        <v>46094</v>
      </c>
      <c r="C419" s="135">
        <f>IF(BS_CONTROLE[[#This Row],[DATA]]="","",WEEKNUM(BS_CONTROLE[[#This Row],[DATA]]))</f>
        <v>11</v>
      </c>
      <c r="D419" s="104" t="s">
        <v>910</v>
      </c>
      <c r="E419" s="159">
        <v>413</v>
      </c>
      <c r="F419" s="126" t="s">
        <v>691</v>
      </c>
      <c r="G419" s="142" t="str">
        <f>IF(D419="","*",VLOOKUP(F419,BS_ATIVIDADE[],3,FALSE))</f>
        <v>MODERNIZAÇÃO</v>
      </c>
      <c r="H419" s="106" t="s">
        <v>558</v>
      </c>
      <c r="I419" s="106"/>
      <c r="J419" s="105">
        <v>48</v>
      </c>
      <c r="K419" s="105">
        <v>156.34399999999999</v>
      </c>
      <c r="L419" s="105" t="s">
        <v>558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9" s="127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19" s="106">
        <v>0.35416666666666669</v>
      </c>
      <c r="P419" s="106">
        <v>6.25E-2</v>
      </c>
      <c r="Q419" s="105">
        <v>1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19" s="105" t="s">
        <v>1074</v>
      </c>
      <c r="W419" s="151" t="s">
        <v>1025</v>
      </c>
      <c r="X419" s="104" t="s">
        <v>386</v>
      </c>
      <c r="Y419" s="129"/>
      <c r="Z419" s="104"/>
      <c r="AA419" s="105" t="s">
        <v>558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ZEJ-ZEV</v>
      </c>
      <c r="AN419" s="105">
        <f>IF(BS_CONTROLE[[#This Row],[SB]]=0, "-", BS_CONTROLE[[#This Row],[SB]])</f>
        <v>1571561</v>
      </c>
      <c r="AO419" s="105">
        <f>IF(BS_CONTROLE[[#This Row],[SUB]]=0, "-", BS_CONTROLE[[#This Row],[SUB]])</f>
        <v>48</v>
      </c>
      <c r="AP419" s="105">
        <f>BS_CONTROLE[[#This Row],[KM - Inicio]]</f>
        <v>156.34399999999999</v>
      </c>
      <c r="AQ419" s="105">
        <f>BS_CONTROLE[[#This Row],[KM - Inicio]]</f>
        <v>156.34399999999999</v>
      </c>
      <c r="AR419" s="108"/>
      <c r="AS419" s="108"/>
      <c r="AT419" s="108"/>
      <c r="AU419" s="136"/>
      <c r="AV419" s="136"/>
      <c r="AW419" s="14"/>
      <c r="AX419" s="14"/>
      <c r="AY419" s="164">
        <f>IF(D419="","*",IFERROR(IF(ISODD(COUNT(AS419:AX419)),"ERRO",SUM((AT419-AS419),(AV419-AU419),(AX419-AW419))),"ERRO"))</f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Produção e Intervalo</v>
      </c>
      <c r="BR419" s="19">
        <f>IF(OR(B419="",F419=""),"*",AY419/P419)</f>
        <v>0</v>
      </c>
      <c r="BS419" s="19">
        <f>IF(OR(B419="",F419=""),"*",BA419/Q419)</f>
        <v>0</v>
      </c>
      <c r="BT419" s="8" t="str">
        <f t="shared" si="9"/>
        <v/>
      </c>
    </row>
    <row r="420" spans="1:72" hidden="1">
      <c r="A420" s="47" t="str">
        <f>D420&amp;B420</f>
        <v>W9746094</v>
      </c>
      <c r="B420" s="102">
        <v>46094</v>
      </c>
      <c r="C420" s="135">
        <f>IF(BS_CONTROLE[[#This Row],[DATA]]="","",WEEKNUM(BS_CONTROLE[[#This Row],[DATA]]))</f>
        <v>11</v>
      </c>
      <c r="D420" s="104" t="s">
        <v>806</v>
      </c>
      <c r="E420" s="159">
        <v>414</v>
      </c>
      <c r="F420" s="126" t="s">
        <v>701</v>
      </c>
      <c r="G420" s="142" t="str">
        <f>IF(D420="","*",VLOOKUP(F420,BS_ATIVIDADE[],3,FALSE))</f>
        <v>OUTROS</v>
      </c>
      <c r="H420" s="106" t="s">
        <v>1545</v>
      </c>
      <c r="I420" s="106" t="s">
        <v>1545</v>
      </c>
      <c r="J420" s="105">
        <v>54</v>
      </c>
      <c r="K420" s="105">
        <v>66</v>
      </c>
      <c r="L420" s="105" t="s">
        <v>558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20" s="106">
        <v>0.35416666666666669</v>
      </c>
      <c r="P420" s="106">
        <v>4.1666666666666664E-2</v>
      </c>
      <c r="Q420" s="105">
        <v>1</v>
      </c>
      <c r="R420" s="10" t="str">
        <f>IFERROR(_xlfn.XLOOKUP(F420, BS_ATIVIDADE[ATIVIDADE],BS_ATIVIDADE[UNIDADE] ), "*")</f>
        <v>BINÁRIO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20" s="105" t="s">
        <v>1074</v>
      </c>
      <c r="W420" s="151" t="s">
        <v>1546</v>
      </c>
      <c r="X420" s="104" t="s">
        <v>386</v>
      </c>
      <c r="Y420" s="129"/>
      <c r="Z420" s="104"/>
      <c r="AA420" s="105">
        <v>1</v>
      </c>
      <c r="AB420" s="103" t="s">
        <v>377</v>
      </c>
      <c r="AC420" s="152" t="s">
        <v>371</v>
      </c>
      <c r="AD420" s="107">
        <v>0.3125</v>
      </c>
      <c r="AE420" s="105"/>
      <c r="AF420" s="105"/>
      <c r="AG420" s="105"/>
      <c r="AH420" s="15"/>
      <c r="AI420" s="126" t="str">
        <f>IF(BS_CONTROLE[[#This Row],[Atividade]]=0, "-", BS_CONTROLE[[#This Row],[Atividade]])</f>
        <v>OUTRAS ATIVIDADES</v>
      </c>
      <c r="AJ420" s="9" t="str">
        <f>IF(BS_CONTROLE[[#This Row],[Atividade]]=0, "-", BS_CONTROLE[[#This Row],[Atividade]])</f>
        <v>OUTRAS ATIVIDADES</v>
      </c>
      <c r="AK420" s="31" t="str">
        <f>BS_CONTROLE[[#This Row],[Local - Partida]]</f>
        <v>Z3V3</v>
      </c>
      <c r="AL420" s="31" t="str">
        <f>BS_CONTROLE[[#This Row],[Local - Encerramento]]</f>
        <v>Z3V3</v>
      </c>
      <c r="AM420" s="105" t="str">
        <f>IF(BS_CONTROLE[[#This Row],[Entre - Estações]]=0, "-", BS_CONTROLE[[#This Row],[Entre - Estações]])</f>
        <v>ZEV</v>
      </c>
      <c r="AN420" s="105" t="str">
        <f>IF(BS_CONTROLE[[#This Row],[SB]]=0, "-", BS_CONTROLE[[#This Row],[SB]])</f>
        <v>K67ZEV1</v>
      </c>
      <c r="AO420" s="105">
        <f>IF(BS_CONTROLE[[#This Row],[SUB]]=0, "-", BS_CONTROLE[[#This Row],[SUB]])</f>
        <v>54</v>
      </c>
      <c r="AP420" s="105">
        <f>BS_CONTROLE[[#This Row],[KM - Inicio]]</f>
        <v>66</v>
      </c>
      <c r="AQ420" s="105">
        <f>BS_CONTROLE[[#This Row],[KM - Inicio]]</f>
        <v>66</v>
      </c>
      <c r="AR420" s="108"/>
      <c r="AS420" s="108"/>
      <c r="AT420" s="108"/>
      <c r="AU420" s="136"/>
      <c r="AV420" s="136"/>
      <c r="AW420" s="14"/>
      <c r="AX420" s="14"/>
      <c r="AY420" s="164">
        <f>IF(D420="","*",IFERROR(IF(ISODD(COUNT(AS420:AX420)),"ERRO",SUM((AT420-AS420),(AV420-AU420),(AX420-AW420))),"ERRO"))</f>
        <v>0</v>
      </c>
      <c r="AZ420" s="153"/>
      <c r="BA420" s="109"/>
      <c r="BB420" s="10" t="str">
        <f>IFERROR(_xlfn.XLOOKUP(AI420, BS_ATIVIDADE[ATIVIDADE],BS_ATIVIDADE[UNIDADE] ), "*")</f>
        <v>BINÁRIO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Produção e Intervalo</v>
      </c>
      <c r="BR420" s="19">
        <f>IF(OR(B420="",F420=""),"*",AY420/P420)</f>
        <v>0</v>
      </c>
      <c r="BS420" s="19">
        <f>IF(OR(B420="",F420=""),"*",BA420/Q420)</f>
        <v>0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>MOD ZEZ46094</v>
      </c>
      <c r="B422" s="102">
        <v>46094</v>
      </c>
      <c r="C422" s="135">
        <f>IF(BS_CONTROLE[[#This Row],[DATA]]="","",WEEKNUM(BS_CONTROLE[[#This Row],[DATA]]))</f>
        <v>11</v>
      </c>
      <c r="D422" s="104" t="s">
        <v>574</v>
      </c>
      <c r="E422" s="159">
        <v>312</v>
      </c>
      <c r="F422" s="126" t="s">
        <v>548</v>
      </c>
      <c r="G422" s="142" t="str">
        <f>IF(D422="","*",VLOOKUP(F422,BS_ATIVIDADE[],3,FALSE))</f>
        <v>OUTROS</v>
      </c>
      <c r="H422" s="106" t="s">
        <v>558</v>
      </c>
      <c r="I422" s="106" t="s">
        <v>558</v>
      </c>
      <c r="J422" s="105">
        <v>92</v>
      </c>
      <c r="K422" s="105">
        <v>75.099999999999994</v>
      </c>
      <c r="L422" s="105">
        <v>81.900000000000006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22" s="127" t="s">
        <v>1547</v>
      </c>
      <c r="O422" s="106">
        <v>0.375</v>
      </c>
      <c r="P422" s="106">
        <v>0.16666666666666666</v>
      </c>
      <c r="Q422" s="105">
        <v>1</v>
      </c>
      <c r="R422" s="10" t="str">
        <f>IFERROR(_xlfn.XLOOKUP(F422, BS_ATIVIDADE[ATIVIDADE],BS_ATIVIDADE[UNIDADE] ), "*")</f>
        <v>BINÁRIO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2" s="105" t="s">
        <v>1012</v>
      </c>
      <c r="W422" s="151" t="s">
        <v>1548</v>
      </c>
      <c r="X422" s="104" t="s">
        <v>381</v>
      </c>
      <c r="Y422" s="129"/>
      <c r="Z422" s="104"/>
      <c r="AA422" s="105" t="s">
        <v>558</v>
      </c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BLOCO</v>
      </c>
      <c r="AJ422" s="9" t="str">
        <f>IF(BS_CONTROLE[[#This Row],[Atividade]]=0, "-", BS_CONTROLE[[#This Row],[Atividade]])</f>
        <v>BLOCO</v>
      </c>
      <c r="AK422" s="31" t="str">
        <f>BS_CONTROLE[[#This Row],[Local - Partida]]</f>
        <v>-</v>
      </c>
      <c r="AL422" s="31" t="str">
        <f>BS_CONTROLE[[#This Row],[Local - Encerramento]]</f>
        <v>-</v>
      </c>
      <c r="AM422" s="105" t="str">
        <f>IF(BS_CONTROLE[[#This Row],[Entre - Estações]]=0, "-", BS_CONTROLE[[#This Row],[Entre - Estações]])</f>
        <v>ZEZ-069</v>
      </c>
      <c r="AN422" s="105" t="str">
        <f>IF(BS_CONTROLE[[#This Row],[SB]]=0, "-", BS_CONTROLE[[#This Row],[SB]])</f>
        <v>ZEZZXW</v>
      </c>
      <c r="AO422" s="105">
        <f>IF(BS_CONTROLE[[#This Row],[SUB]]=0, "-", BS_CONTROLE[[#This Row],[SUB]])</f>
        <v>92</v>
      </c>
      <c r="AP422" s="105">
        <f>BS_CONTROLE[[#This Row],[KM - Inicio]]</f>
        <v>75.099999999999994</v>
      </c>
      <c r="AQ422" s="105">
        <f>BS_CONTROLE[[#This Row],[KM - Inicio]]</f>
        <v>75.099999999999994</v>
      </c>
      <c r="AR422" s="108"/>
      <c r="AS422" s="108"/>
      <c r="AT422" s="108"/>
      <c r="AU422" s="136"/>
      <c r="AV422" s="136"/>
      <c r="AW422" s="14"/>
      <c r="AX422" s="14"/>
      <c r="AY422" s="164">
        <f>IF(D422="","*",IFERROR(IF(ISODD(COUNT(AS422:AX422)),"ERRO",SUM((AT422-AS422),(AV422-AU422),(AX422-AW422))),"ERRO"))</f>
        <v>0</v>
      </c>
      <c r="AZ422" s="153"/>
      <c r="BA422" s="109"/>
      <c r="BB422" s="10" t="str">
        <f>IFERROR(_xlfn.XLOOKUP(AI422, BS_ATIVIDADE[ATIVIDADE],BS_ATIVIDADE[UNIDADE] ), "*")</f>
        <v>BINÁRIO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Produção e Intervalo</v>
      </c>
      <c r="BR422" s="19">
        <f>IF(OR(B422="",F422=""),"*",AY422/P422)</f>
        <v>0</v>
      </c>
      <c r="BS422" s="19">
        <f>IF(OR(B422="",F422=""),"*",BA422/Q422)</f>
        <v>0</v>
      </c>
      <c r="BT422" s="8" t="str">
        <f t="shared" si="9"/>
        <v/>
      </c>
    </row>
    <row r="423" spans="1:72" hidden="1">
      <c r="A423" s="47" t="str">
        <f>D423&amp;B423</f>
        <v>W6146094</v>
      </c>
      <c r="B423" s="102">
        <v>46094</v>
      </c>
      <c r="C423" s="135">
        <f>IF(BS_CONTROLE[[#This Row],[DATA]]="","",WEEKNUM(BS_CONTROLE[[#This Row],[DATA]]))</f>
        <v>11</v>
      </c>
      <c r="D423" s="104" t="s">
        <v>792</v>
      </c>
      <c r="E423" s="159">
        <v>42</v>
      </c>
      <c r="F423" s="126" t="s">
        <v>751</v>
      </c>
      <c r="G423" s="142" t="str">
        <f>IF(D423="","*",VLOOKUP(F423,BS_ATIVIDADE[],3,FALSE))</f>
        <v>OUTROS</v>
      </c>
      <c r="H423" s="106" t="s">
        <v>336</v>
      </c>
      <c r="I423" s="106" t="s">
        <v>336</v>
      </c>
      <c r="J423" s="105">
        <v>92</v>
      </c>
      <c r="K423" s="105">
        <v>78.5</v>
      </c>
      <c r="L423" s="105">
        <v>81.3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23" s="106">
        <v>0.32291666666666669</v>
      </c>
      <c r="P423" s="106">
        <v>6.9444444444444447E-4</v>
      </c>
      <c r="Q423" s="105">
        <v>800</v>
      </c>
      <c r="R423" s="10" t="str">
        <f>IFERROR(_xlfn.XLOOKUP(F423, BS_ATIVIDADE[ATIVIDADE],BS_ATIVIDADE[UNIDADE] ), "*")</f>
        <v>Nº DE PEÇAS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1012</v>
      </c>
      <c r="W423" s="151" t="s">
        <v>1313</v>
      </c>
      <c r="X423" s="104" t="s">
        <v>381</v>
      </c>
      <c r="Y423" s="129"/>
      <c r="Z423" s="104"/>
      <c r="AA423" s="105">
        <v>1</v>
      </c>
      <c r="AB423" s="103" t="s">
        <v>377</v>
      </c>
      <c r="AC423" s="126" t="s">
        <v>371</v>
      </c>
      <c r="AD423" s="107">
        <v>0.3125</v>
      </c>
      <c r="AE423" s="105">
        <v>7663</v>
      </c>
      <c r="AF423" s="107" t="s">
        <v>558</v>
      </c>
      <c r="AG423" s="107" t="s">
        <v>558</v>
      </c>
      <c r="AH423" s="15"/>
      <c r="AI423" s="126" t="str">
        <f>IF(BS_CONTROLE[[#This Row],[Atividade]]=0, "-", BS_CONTROLE[[#This Row],[Atividade]])</f>
        <v>RECOLHIMENTO DE DORMENTE</v>
      </c>
      <c r="AJ423" s="9" t="str">
        <f>IF(BS_CONTROLE[[#This Row],[Atividade]]=0, "-", BS_CONTROLE[[#This Row],[Atividade]])</f>
        <v>RECOLHIMENTO DE DORMENTE</v>
      </c>
      <c r="AK423" s="31" t="str">
        <f>BS_CONTROLE[[#This Row],[Local - Partida]]</f>
        <v>K67ZEV2</v>
      </c>
      <c r="AL423" s="31" t="str">
        <f>BS_CONTROLE[[#This Row],[Local - Encerramento]]</f>
        <v>K67ZEV2</v>
      </c>
      <c r="AM423" s="105" t="str">
        <f>IF(BS_CONTROLE[[#This Row],[Entre - Estações]]=0, "-", BS_CONTROLE[[#This Row],[Entre - Estações]])</f>
        <v>ZXW-ZEZ</v>
      </c>
      <c r="AN423" s="105" t="str">
        <f>IF(BS_CONTROLE[[#This Row],[SB]]=0, "-", BS_CONTROLE[[#This Row],[SB]])</f>
        <v>K79ZEZ2</v>
      </c>
      <c r="AO423" s="105">
        <f>IF(BS_CONTROLE[[#This Row],[SUB]]=0, "-", BS_CONTROLE[[#This Row],[SUB]])</f>
        <v>92</v>
      </c>
      <c r="AP423" s="105">
        <f>BS_CONTROLE[[#This Row],[KM - Inicio]]</f>
        <v>78.5</v>
      </c>
      <c r="AQ423" s="105">
        <f>BS_CONTROLE[[#This Row],[KM - Inicio]]</f>
        <v>78.5</v>
      </c>
      <c r="AR423" s="108"/>
      <c r="AS423" s="108"/>
      <c r="AT423" s="108"/>
      <c r="AU423" s="136"/>
      <c r="AV423" s="136"/>
      <c r="AW423" s="14"/>
      <c r="AX423" s="14"/>
      <c r="AY423" s="164">
        <f>IF(D423="","*",IFERROR(IF(ISODD(COUNT(AS423:AX423)),"ERRO",SUM((AT423-AS423),(AV423-AU423),(AX423-AW423))),"ERRO"))</f>
        <v>0</v>
      </c>
      <c r="AZ423" s="153"/>
      <c r="BA423" s="109"/>
      <c r="BB423" s="10" t="str">
        <f>IFERROR(_xlfn.XLOOKUP(AI423, BS_ATIVIDADE[ATIVIDADE],BS_ATIVIDADE[UNIDADE] ), "*")</f>
        <v>Nº DE PEÇAS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Produção e Intervalo</v>
      </c>
      <c r="BR423" s="19">
        <f>IF(OR(B423="",F423=""),"*",AY423/P423)</f>
        <v>0</v>
      </c>
      <c r="BS423" s="19">
        <f>IF(OR(B423="",F423=""),"*",BA423/Q423)</f>
        <v>0</v>
      </c>
      <c r="BT423" s="8" t="str">
        <f t="shared" si="9"/>
        <v/>
      </c>
    </row>
    <row r="424" spans="1:72" hidden="1">
      <c r="A424" s="47" t="str">
        <f>D424&amp;B424</f>
        <v>MODERNIZAÇÃO TURMA 246094</v>
      </c>
      <c r="B424" s="102">
        <v>46094</v>
      </c>
      <c r="C424" s="135">
        <f>IF(BS_CONTROLE[[#This Row],[DATA]]="","",WEEKNUM(BS_CONTROLE[[#This Row],[DATA]]))</f>
        <v>11</v>
      </c>
      <c r="D424" s="104" t="s">
        <v>596</v>
      </c>
      <c r="E424" s="159">
        <v>418</v>
      </c>
      <c r="F424" s="126" t="s">
        <v>691</v>
      </c>
      <c r="G424" s="142" t="str">
        <f>IF(D424="","*",VLOOKUP(F424,BS_ATIVIDADE[],3,FALSE))</f>
        <v>MODERNIZAÇÃO</v>
      </c>
      <c r="H424" s="106" t="s">
        <v>558</v>
      </c>
      <c r="I424" s="106" t="s">
        <v>558</v>
      </c>
      <c r="J424" s="105">
        <v>92</v>
      </c>
      <c r="K424" s="105">
        <v>80.040000000000006</v>
      </c>
      <c r="L424" s="105">
        <v>80.066999999999993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24" s="106">
        <v>0.375</v>
      </c>
      <c r="P424" s="106">
        <v>6.9444444444444447E-4</v>
      </c>
      <c r="Q424" s="105">
        <v>2</v>
      </c>
      <c r="R424" s="10" t="str">
        <f>IFERROR(_xlfn.XLOOKUP(F424, BS_ATIVIDADE[ATIVIDADE],BS_ATIVIDADE[UNIDADE] ), "*")</f>
        <v>Nº DE SOLDA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1012</v>
      </c>
      <c r="W424" s="151" t="s">
        <v>1025</v>
      </c>
      <c r="X424" s="104" t="s">
        <v>381</v>
      </c>
      <c r="Y424" s="129"/>
      <c r="Z424" s="104"/>
      <c r="AA424" s="105" t="s">
        <v>558</v>
      </c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MODERNIZAÇÃO - SOLDA</v>
      </c>
      <c r="AJ424" s="9" t="str">
        <f>IF(BS_CONTROLE[[#This Row],[Atividade]]=0, "-", BS_CONTROLE[[#This Row],[Atividade]])</f>
        <v>MODERNIZAÇÃO - SOLDA</v>
      </c>
      <c r="AK424" s="31" t="str">
        <f>BS_CONTROLE[[#This Row],[Local - Partida]]</f>
        <v>-</v>
      </c>
      <c r="AL424" s="31" t="str">
        <f>BS_CONTROLE[[#This Row],[Local - Encerramento]]</f>
        <v>-</v>
      </c>
      <c r="AM424" s="105" t="str">
        <f>IF(BS_CONTROLE[[#This Row],[Entre - Estações]]=0, "-", BS_CONTROLE[[#This Row],[Entre - Estações]])</f>
        <v>ZXW-ZEZ</v>
      </c>
      <c r="AN424" s="105" t="str">
        <f>IF(BS_CONTROLE[[#This Row],[SB]]=0, "-", BS_CONTROLE[[#This Row],[SB]])</f>
        <v>ZXWK792</v>
      </c>
      <c r="AO424" s="105">
        <f>IF(BS_CONTROLE[[#This Row],[SUB]]=0, "-", BS_CONTROLE[[#This Row],[SUB]])</f>
        <v>92</v>
      </c>
      <c r="AP424" s="105">
        <f>BS_CONTROLE[[#This Row],[KM - Inicio]]</f>
        <v>80.040000000000006</v>
      </c>
      <c r="AQ424" s="105">
        <f>BS_CONTROLE[[#This Row],[KM - Inicio]]</f>
        <v>80.040000000000006</v>
      </c>
      <c r="AR424" s="108"/>
      <c r="AS424" s="108"/>
      <c r="AT424" s="108"/>
      <c r="AU424" s="136"/>
      <c r="AV424" s="136"/>
      <c r="AW424" s="14"/>
      <c r="AX424" s="14"/>
      <c r="AY424" s="164">
        <f>IF(D424="","*",IFERROR(IF(ISODD(COUNT(AS424:AX424)),"ERRO",SUM((AT424-AS424),(AV424-AU424),(AX424-AW424))),"ERRO"))</f>
        <v>0</v>
      </c>
      <c r="AZ424" s="153"/>
      <c r="BA424" s="109"/>
      <c r="BB424" s="10" t="str">
        <f>IFERROR(_xlfn.XLOOKUP(AI424, BS_ATIVIDADE[ATIVIDADE],BS_ATIVIDADE[UNIDADE] ), "*")</f>
        <v>Nº DE SOLDA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Produção e Intervalo</v>
      </c>
      <c r="BR424" s="19">
        <f>IF(OR(B424="",F424=""),"*",AY424/P424)</f>
        <v>0</v>
      </c>
      <c r="BS424" s="19">
        <f>IF(OR(B424="",F424=""),"*",BA424/Q424)</f>
        <v>0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1549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1550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1550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80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66" operator="equal">
      <formula>"NÃO"</formula>
    </cfRule>
    <cfRule type="cellIs" dxfId="220" priority="11867" operator="equal">
      <formula>"SIM"</formula>
    </cfRule>
  </conditionalFormatting>
  <conditionalFormatting sqref="AZ6:AZ1001">
    <cfRule type="expression" dxfId="219" priority="54322">
      <formula>#REF!=1</formula>
    </cfRule>
  </conditionalFormatting>
  <conditionalFormatting sqref="BE6:BE1001 AY6:AY1001 U6:U1001">
    <cfRule type="cellIs" dxfId="218" priority="54306" operator="equal">
      <formula>"ERRO"</formula>
    </cfRule>
  </conditionalFormatting>
  <conditionalFormatting sqref="BQ6:BQ1001">
    <cfRule type="cellIs" dxfId="217" priority="54301" operator="equal">
      <formula>"Produção e Intervalo"</formula>
    </cfRule>
    <cfRule type="cellIs" dxfId="216" priority="54302" operator="equal">
      <formula>"Aderente"</formula>
    </cfRule>
    <cfRule type="cellIs" dxfId="215" priority="54303" operator="equal">
      <formula>"Intervalo"</formula>
    </cfRule>
    <cfRule type="cellIs" dxfId="214" priority="54304" operator="equal">
      <formula>"Produção"</formula>
    </cfRule>
    <cfRule type="cellIs" dxfId="213" priority="54305" operator="equal">
      <formula>"ERRO"</formula>
    </cfRule>
  </conditionalFormatting>
  <conditionalFormatting sqref="BR6:BS1001">
    <cfRule type="cellIs" dxfId="212" priority="54283" operator="equal">
      <formula>"*"</formula>
    </cfRule>
    <cfRule type="cellIs" dxfId="211" priority="54284" operator="greaterThanOrEqual">
      <formula>1</formula>
    </cfRule>
    <cfRule type="cellIs" dxfId="210" priority="54285" operator="lessThan">
      <formula>1</formula>
    </cfRule>
  </conditionalFormatting>
  <conditionalFormatting sqref="BK949 BK81 BK83:BK84 BK101 BK67 BK69 BK72:BK73 BJ9:BJ366 BJ368:BJ1001">
    <cfRule type="iconSet" priority="6107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8:BK359 BK332 BK344 BK361:BK363 BK371 BK368 BK377 BK385 BK397:BK948 BK374:BK375 BK389:BK392">
    <cfRule type="iconSet" priority="6107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409" operator="equal">
      <formula>"OPORTUNIDADE"</formula>
    </cfRule>
  </conditionalFormatting>
  <conditionalFormatting sqref="Y6:Z39">
    <cfRule type="cellIs" dxfId="208" priority="407" operator="equal">
      <formula>"NÃO"</formula>
    </cfRule>
    <cfRule type="cellIs" dxfId="207" priority="408" operator="equal">
      <formula>"SIM"</formula>
    </cfRule>
  </conditionalFormatting>
  <conditionalFormatting sqref="BH6:BH8">
    <cfRule type="iconSet" priority="405">
      <iconSet showValue="0">
        <cfvo type="percent" val="0"/>
        <cfvo type="num" val="1"/>
        <cfvo type="num" val="1" gte="0"/>
      </iconSet>
    </cfRule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77" operator="equal">
      <formula>"OPORTUNIDADE"</formula>
    </cfRule>
  </conditionalFormatting>
  <conditionalFormatting sqref="Y44:Z44">
    <cfRule type="cellIs" dxfId="205" priority="375" operator="equal">
      <formula>"NÃO"</formula>
    </cfRule>
    <cfRule type="cellIs" dxfId="204" priority="376" operator="equal">
      <formula>"SIM"</formula>
    </cfRule>
  </conditionalFormatting>
  <conditionalFormatting sqref="Y48:Z52">
    <cfRule type="cellIs" dxfId="203" priority="374" operator="equal">
      <formula>"OPORTUNIDADE"</formula>
    </cfRule>
  </conditionalFormatting>
  <conditionalFormatting sqref="Y48:Z52">
    <cfRule type="cellIs" dxfId="202" priority="372" operator="equal">
      <formula>"NÃO"</formula>
    </cfRule>
    <cfRule type="cellIs" dxfId="201" priority="373" operator="equal">
      <formula>"SIM"</formula>
    </cfRule>
  </conditionalFormatting>
  <conditionalFormatting sqref="Y68:Z68">
    <cfRule type="cellIs" dxfId="200" priority="368" operator="equal">
      <formula>"OPORTUNIDADE"</formula>
    </cfRule>
  </conditionalFormatting>
  <conditionalFormatting sqref="Y68:Z68">
    <cfRule type="cellIs" dxfId="199" priority="366" operator="equal">
      <formula>"NÃO"</formula>
    </cfRule>
    <cfRule type="cellIs" dxfId="198" priority="367" operator="equal">
      <formula>"SIM"</formula>
    </cfRule>
  </conditionalFormatting>
  <conditionalFormatting sqref="Y75:Z75">
    <cfRule type="cellIs" dxfId="197" priority="365" operator="equal">
      <formula>"OPORTUNIDADE"</formula>
    </cfRule>
  </conditionalFormatting>
  <conditionalFormatting sqref="Y75:Z75">
    <cfRule type="cellIs" dxfId="196" priority="363" operator="equal">
      <formula>"NÃO"</formula>
    </cfRule>
    <cfRule type="cellIs" dxfId="195" priority="364" operator="equal">
      <formula>"SIM"</formula>
    </cfRule>
  </conditionalFormatting>
  <conditionalFormatting sqref="Y77:Z78">
    <cfRule type="cellIs" dxfId="194" priority="362" operator="equal">
      <formula>"OPORTUNIDADE"</formula>
    </cfRule>
  </conditionalFormatting>
  <conditionalFormatting sqref="Y77:Z78">
    <cfRule type="cellIs" dxfId="193" priority="360" operator="equal">
      <formula>"NÃO"</formula>
    </cfRule>
    <cfRule type="cellIs" dxfId="192" priority="361" operator="equal">
      <formula>"SIM"</formula>
    </cfRule>
  </conditionalFormatting>
  <conditionalFormatting sqref="Y81:Z81">
    <cfRule type="cellIs" dxfId="191" priority="359" operator="equal">
      <formula>"OPORTUNIDADE"</formula>
    </cfRule>
  </conditionalFormatting>
  <conditionalFormatting sqref="Y81:Z81">
    <cfRule type="cellIs" dxfId="190" priority="357" operator="equal">
      <formula>"NÃO"</formula>
    </cfRule>
    <cfRule type="cellIs" dxfId="189" priority="358" operator="equal">
      <formula>"SIM"</formula>
    </cfRule>
  </conditionalFormatting>
  <conditionalFormatting sqref="Y82:Z82">
    <cfRule type="cellIs" dxfId="188" priority="356" operator="equal">
      <formula>"OPORTUNIDADE"</formula>
    </cfRule>
  </conditionalFormatting>
  <conditionalFormatting sqref="Y82:Z82">
    <cfRule type="cellIs" dxfId="187" priority="354" operator="equal">
      <formula>"NÃO"</formula>
    </cfRule>
    <cfRule type="cellIs" dxfId="186" priority="355" operator="equal">
      <formula>"SIM"</formula>
    </cfRule>
  </conditionalFormatting>
  <conditionalFormatting sqref="Y91:Z91">
    <cfRule type="cellIs" dxfId="185" priority="353" operator="equal">
      <formula>"OPORTUNIDADE"</formula>
    </cfRule>
  </conditionalFormatting>
  <conditionalFormatting sqref="Y91:Z91">
    <cfRule type="cellIs" dxfId="184" priority="351" operator="equal">
      <formula>"NÃO"</formula>
    </cfRule>
    <cfRule type="cellIs" dxfId="183" priority="352" operator="equal">
      <formula>"SIM"</formula>
    </cfRule>
  </conditionalFormatting>
  <conditionalFormatting sqref="Y93:Z93">
    <cfRule type="cellIs" dxfId="182" priority="350" operator="equal">
      <formula>"OPORTUNIDADE"</formula>
    </cfRule>
  </conditionalFormatting>
  <conditionalFormatting sqref="Y93:Z93">
    <cfRule type="cellIs" dxfId="181" priority="348" operator="equal">
      <formula>"NÃO"</formula>
    </cfRule>
    <cfRule type="cellIs" dxfId="180" priority="349" operator="equal">
      <formula>"SIM"</formula>
    </cfRule>
  </conditionalFormatting>
  <conditionalFormatting sqref="Y95:Z95">
    <cfRule type="cellIs" dxfId="179" priority="347" operator="equal">
      <formula>"OPORTUNIDADE"</formula>
    </cfRule>
  </conditionalFormatting>
  <conditionalFormatting sqref="Y95:Z95">
    <cfRule type="cellIs" dxfId="178" priority="345" operator="equal">
      <formula>"NÃO"</formula>
    </cfRule>
    <cfRule type="cellIs" dxfId="177" priority="346" operator="equal">
      <formula>"SIM"</formula>
    </cfRule>
  </conditionalFormatting>
  <conditionalFormatting sqref="Y96:Z97">
    <cfRule type="cellIs" dxfId="176" priority="344" operator="equal">
      <formula>"OPORTUNIDADE"</formula>
    </cfRule>
  </conditionalFormatting>
  <conditionalFormatting sqref="Y96:Z97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K95:BK99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73">
      <iconSet showValue="0">
        <cfvo type="percent" val="0"/>
        <cfvo type="num" val="1"/>
        <cfvo type="num" val="1" gte="0"/>
      </iconSet>
    </cfRule>
    <cfRule type="iconSet" priority="6117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7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8:BP359 BP339 BP331 BP352 BP341:BP344 BP346:BP348 BP389:BP392 BP374:BP375 BP371 BP368 BP377:BP385 BP365 BP397:BP1001 BP361:BP363">
    <cfRule type="iconSet" priority="6117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87" operator="equal">
      <formula>"OPORTUNIDADE"</formula>
    </cfRule>
  </conditionalFormatting>
  <conditionalFormatting sqref="Z173">
    <cfRule type="cellIs" dxfId="172" priority="285" operator="equal">
      <formula>"NÃO"</formula>
    </cfRule>
    <cfRule type="cellIs" dxfId="171" priority="286" operator="equal">
      <formula>"SIM"</formula>
    </cfRule>
  </conditionalFormatting>
  <conditionalFormatting sqref="BP13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244" operator="equal">
      <formula>"OPORTUNIDADE"</formula>
    </cfRule>
  </conditionalFormatting>
  <conditionalFormatting sqref="Z201">
    <cfRule type="cellIs" dxfId="169" priority="242" operator="equal">
      <formula>"NÃO"</formula>
    </cfRule>
    <cfRule type="cellIs" dxfId="168" priority="243" operator="equal">
      <formula>"SIM"</formula>
    </cfRule>
  </conditionalFormatting>
  <conditionalFormatting sqref="Z202">
    <cfRule type="cellIs" dxfId="167" priority="241" operator="equal">
      <formula>"OPORTUNIDADE"</formula>
    </cfRule>
  </conditionalFormatting>
  <conditionalFormatting sqref="Z202">
    <cfRule type="cellIs" dxfId="166" priority="239" operator="equal">
      <formula>"NÃO"</formula>
    </cfRule>
    <cfRule type="cellIs" dxfId="165" priority="240" operator="equal">
      <formula>"SIM"</formula>
    </cfRule>
  </conditionalFormatting>
  <conditionalFormatting sqref="BP1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233" operator="equal">
      <formula>"OPORTUNIDADE"</formula>
    </cfRule>
  </conditionalFormatting>
  <conditionalFormatting sqref="Y201">
    <cfRule type="cellIs" dxfId="163" priority="231" operator="equal">
      <formula>"NÃO"</formula>
    </cfRule>
    <cfRule type="cellIs" dxfId="162" priority="232" operator="equal">
      <formula>"SIM"</formula>
    </cfRule>
  </conditionalFormatting>
  <conditionalFormatting sqref="BK19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211" operator="equal">
      <formula>"OPORTUNIDADE"</formula>
    </cfRule>
  </conditionalFormatting>
  <conditionalFormatting sqref="Z245">
    <cfRule type="cellIs" dxfId="160" priority="209" operator="equal">
      <formula>"NÃO"</formula>
    </cfRule>
    <cfRule type="cellIs" dxfId="159" priority="210" operator="equal">
      <formula>"SIM"</formula>
    </cfRule>
  </conditionalFormatting>
  <conditionalFormatting sqref="BP18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85" operator="equal">
      <formula>"OPORTUNIDADE"</formula>
    </cfRule>
  </conditionalFormatting>
  <conditionalFormatting sqref="Z285">
    <cfRule type="cellIs" dxfId="157" priority="183" operator="equal">
      <formula>"NÃO"</formula>
    </cfRule>
    <cfRule type="cellIs" dxfId="156" priority="184" operator="equal">
      <formula>"SIM"</formula>
    </cfRule>
  </conditionalFormatting>
  <conditionalFormatting sqref="Z286">
    <cfRule type="cellIs" dxfId="155" priority="182" operator="equal">
      <formula>"OPORTUNIDADE"</formula>
    </cfRule>
  </conditionalFormatting>
  <conditionalFormatting sqref="Z286">
    <cfRule type="cellIs" dxfId="154" priority="180" operator="equal">
      <formula>"NÃO"</formula>
    </cfRule>
    <cfRule type="cellIs" dxfId="153" priority="181" operator="equal">
      <formula>"SIM"</formula>
    </cfRule>
  </conditionalFormatting>
  <conditionalFormatting sqref="BK25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3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41:BK34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4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5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7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78:BK3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8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9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8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1551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1552</v>
      </c>
      <c r="C4" s="160" t="s">
        <v>1553</v>
      </c>
      <c r="D4" s="160" t="s">
        <v>1554</v>
      </c>
      <c r="E4" s="160" t="s">
        <v>1555</v>
      </c>
      <c r="F4" s="160" t="s">
        <v>4</v>
      </c>
      <c r="G4" s="160" t="s">
        <v>1556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1557</v>
      </c>
      <c r="C6" s="161">
        <v>407867</v>
      </c>
      <c r="D6" s="161" t="s">
        <v>1558</v>
      </c>
      <c r="E6" s="161" t="s">
        <v>789</v>
      </c>
      <c r="F6" s="161" t="s">
        <v>1559</v>
      </c>
      <c r="G6" s="162"/>
    </row>
    <row r="7" spans="2:7">
      <c r="B7" s="161" t="s">
        <v>1560</v>
      </c>
      <c r="C7" s="161">
        <v>293644</v>
      </c>
      <c r="D7" s="161" t="s">
        <v>1561</v>
      </c>
      <c r="E7" s="161" t="s">
        <v>789</v>
      </c>
      <c r="F7" s="161" t="s">
        <v>1559</v>
      </c>
      <c r="G7" s="162"/>
    </row>
    <row r="8" spans="2:7">
      <c r="B8" s="161" t="s">
        <v>1562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1563</v>
      </c>
      <c r="C9" s="161">
        <v>256790</v>
      </c>
      <c r="D9" s="161" t="s">
        <v>1564</v>
      </c>
      <c r="E9" s="161" t="s">
        <v>790</v>
      </c>
      <c r="F9" s="161" t="s">
        <v>1565</v>
      </c>
      <c r="G9" s="162">
        <v>46357</v>
      </c>
    </row>
    <row r="10" spans="2:7">
      <c r="B10" s="161" t="s">
        <v>1566</v>
      </c>
      <c r="C10" s="161">
        <v>265193</v>
      </c>
      <c r="D10" s="161" t="s">
        <v>1567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1568</v>
      </c>
      <c r="C11" s="161">
        <v>293716</v>
      </c>
      <c r="D11" s="161" t="s">
        <v>1569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1570</v>
      </c>
      <c r="C12" s="161">
        <v>257258</v>
      </c>
      <c r="D12" s="161" t="s">
        <v>1571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1572</v>
      </c>
      <c r="C13" s="161">
        <v>371147</v>
      </c>
      <c r="D13" s="161" t="s">
        <v>1573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1574</v>
      </c>
      <c r="C14" s="161">
        <v>259230</v>
      </c>
      <c r="D14" s="161" t="s">
        <v>1575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1576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1577</v>
      </c>
      <c r="C16" s="161">
        <v>258542</v>
      </c>
      <c r="D16" s="161" t="s">
        <v>1578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1579</v>
      </c>
      <c r="C17" s="161">
        <v>257050</v>
      </c>
      <c r="D17" s="161" t="s">
        <v>1580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G20" sqref="G20"/>
    </sheetView>
  </sheetViews>
  <sheetFormatPr defaultRowHeight="15"/>
  <cols>
    <col min="2" max="2" width="14.7109375" customWidth="1"/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1581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1582</v>
      </c>
      <c r="D4" s="163" t="s">
        <v>1583</v>
      </c>
      <c r="E4" s="163" t="s">
        <v>1584</v>
      </c>
      <c r="F4" s="160" t="s">
        <v>1585</v>
      </c>
      <c r="G4" s="163" t="s">
        <v>1586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1587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1588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1587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1589</v>
      </c>
      <c r="G9" s="167" t="s">
        <v>1590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1587</v>
      </c>
      <c r="G10" s="167"/>
    </row>
    <row r="11" spans="2:7" hidden="1">
      <c r="B11" s="191" t="s">
        <v>1591</v>
      </c>
      <c r="C11" s="191">
        <v>9038</v>
      </c>
      <c r="D11" s="192">
        <v>46085</v>
      </c>
      <c r="E11" s="191">
        <v>10520</v>
      </c>
      <c r="F11" s="193" t="s">
        <v>1592</v>
      </c>
      <c r="G11" s="191"/>
    </row>
    <row r="12" spans="2:7">
      <c r="B12" s="167" t="s">
        <v>1591</v>
      </c>
      <c r="C12" s="167">
        <v>9059</v>
      </c>
      <c r="D12" s="168">
        <v>46091</v>
      </c>
      <c r="E12" s="167">
        <v>15600</v>
      </c>
      <c r="F12" s="169" t="s">
        <v>1587</v>
      </c>
      <c r="G12" s="167" t="s">
        <v>1593</v>
      </c>
    </row>
    <row r="13" spans="2:7">
      <c r="B13" s="167" t="s">
        <v>709</v>
      </c>
      <c r="C13" s="167" t="s">
        <v>1594</v>
      </c>
      <c r="D13" s="168">
        <v>46086</v>
      </c>
      <c r="E13" s="167">
        <v>8.5</v>
      </c>
      <c r="F13" s="169" t="s">
        <v>1595</v>
      </c>
      <c r="G13" s="167"/>
    </row>
    <row r="14" spans="2:7">
      <c r="B14" s="167" t="s">
        <v>709</v>
      </c>
      <c r="C14" s="167" t="s">
        <v>1596</v>
      </c>
      <c r="D14" s="168">
        <v>46086</v>
      </c>
      <c r="E14" s="167">
        <v>10000</v>
      </c>
      <c r="F14" s="169" t="s">
        <v>1595</v>
      </c>
      <c r="G14" s="167"/>
    </row>
    <row r="15" spans="2:7">
      <c r="B15" s="167" t="s">
        <v>709</v>
      </c>
      <c r="C15" s="167" t="s">
        <v>1597</v>
      </c>
      <c r="D15" s="168">
        <v>46086</v>
      </c>
      <c r="E15" s="167">
        <v>8000</v>
      </c>
      <c r="F15" s="169" t="s">
        <v>1595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1598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1599</v>
      </c>
      <c r="C2" s="121" t="s">
        <v>946</v>
      </c>
      <c r="D2" s="76" t="s">
        <v>948</v>
      </c>
      <c r="E2" s="76" t="s">
        <v>1600</v>
      </c>
      <c r="F2" s="99" t="s">
        <v>1601</v>
      </c>
      <c r="G2" s="76" t="s">
        <v>1602</v>
      </c>
      <c r="H2" s="76" t="s">
        <v>1603</v>
      </c>
      <c r="I2" s="76" t="s">
        <v>1604</v>
      </c>
      <c r="J2" s="76" t="s">
        <v>1605</v>
      </c>
      <c r="K2" s="78" t="s">
        <v>1606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(TP-780)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OPORTUNIDADE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OPORTUNIDADE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46093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FIXO</v>
      </c>
      <c r="I369" s="95" t="str">
        <f>IF(SP_SUL!AC373="","*",SP_SUL!AC373)</f>
        <v>ACIONAMENTO</v>
      </c>
      <c r="J369" s="96">
        <f>IF(SP_SUL!AA373="","*",SP_SUL!AA373)</f>
        <v>2</v>
      </c>
      <c r="K369" s="97">
        <f>IF(SP_SUL!AD373="","*",SP_SUL!AD373)</f>
        <v>0.29166666666666669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46093</v>
      </c>
      <c r="D370" s="94" t="str">
        <f>IF(SP_SUL!D374="","*",SP_SUL!D374)</f>
        <v>EDSON (TP-719)</v>
      </c>
      <c r="E370" s="94" t="str">
        <f>IF(SP_SUL!H374="","*",SP_SUL!H374)</f>
        <v>-</v>
      </c>
      <c r="F370" s="100" t="str">
        <f>IF(SP_SUL!M374="","*",SP_SUL!M374)</f>
        <v>ZYQ-ZEM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OPORTUNIDADE</v>
      </c>
      <c r="C371" s="95">
        <f>IF(SP_SUL!B375="","*",SP_SUL!B375)</f>
        <v>46093</v>
      </c>
      <c r="D371" s="94" t="str">
        <f>IF(SP_SUL!D375="","*",SP_SUL!D375)</f>
        <v>EDSON (TP-719)</v>
      </c>
      <c r="E371" s="94" t="str">
        <f>IF(SP_SUL!H375="","*",SP_SUL!H375)</f>
        <v>-</v>
      </c>
      <c r="F371" s="100" t="str">
        <f>IF(SP_SUL!M375="","*",SP_SUL!M375)</f>
        <v>ZYQ-ZEM</v>
      </c>
      <c r="G371" s="95" t="str">
        <f>IF(SP_SUL!I375="","*",SP_SUL!I375)</f>
        <v>-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-</v>
      </c>
      <c r="K371" s="97" t="str">
        <f>IF(SP_SUL!AD375="","*",SP_SUL!AD375)</f>
        <v>*</v>
      </c>
    </row>
    <row r="372" spans="2:11" hidden="1">
      <c r="B372" s="94" t="str">
        <f>IF(SP_SUL!Y376="","*",SP_SUL!Y376)</f>
        <v>OPORTUNIDADE</v>
      </c>
      <c r="C372" s="95">
        <f>IF(SP_SUL!B376="","*",SP_SUL!B376)</f>
        <v>46093</v>
      </c>
      <c r="D372" s="94" t="str">
        <f>IF(SP_SUL!D376="","*",SP_SUL!D376)</f>
        <v>V89</v>
      </c>
      <c r="E372" s="94" t="str">
        <f>IF(SP_SUL!H376="","*",SP_SUL!H376)</f>
        <v>ZEM130-1</v>
      </c>
      <c r="F372" s="100" t="str">
        <f>IF(SP_SUL!M376="","*",SP_SUL!M376)</f>
        <v>ZYQ-ZEM</v>
      </c>
      <c r="G372" s="95" t="str">
        <f>IF(SP_SUL!I376="","*",SP_SUL!I376)</f>
        <v>ZEM130-2</v>
      </c>
      <c r="H372" s="95" t="str">
        <f>IF(SP_SUL!AB376="","*",SP_SUL!AB376)</f>
        <v>FIXO</v>
      </c>
      <c r="I372" s="95" t="str">
        <f>IF(SP_SUL!AC376="","*",SP_SUL!AC376)</f>
        <v>ACIONAMENTO</v>
      </c>
      <c r="J372" s="96">
        <f>IF(SP_SUL!AA376="","*",SP_SUL!AA376)</f>
        <v>1</v>
      </c>
      <c r="K372" s="97">
        <f>IF(SP_SUL!AD376="","*",SP_SUL!AD376)</f>
        <v>0.35416666666666669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OPORTUNIDADE</v>
      </c>
      <c r="C374" s="95">
        <f>IF(SP_SUL!B378="","*",SP_SUL!B378)</f>
        <v>46093</v>
      </c>
      <c r="D374" s="94" t="str">
        <f>IF(SP_SUL!D378="","*",SP_SUL!D378)</f>
        <v>MOD ZRB</v>
      </c>
      <c r="E374" s="94" t="str">
        <f>IF(SP_SUL!H378="","*",SP_SUL!H378)</f>
        <v>-</v>
      </c>
      <c r="F374" s="100" t="str">
        <f>IF(SP_SUL!M378="","*",SP_SUL!M378)</f>
        <v>ZEJ-ZRB</v>
      </c>
      <c r="G374" s="95" t="str">
        <f>IF(SP_SUL!I378="","*",SP_SUL!I378)</f>
        <v>-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-</v>
      </c>
      <c r="K374" s="97" t="str">
        <f>IF(SP_SUL!AD378="","*",SP_SUL!AD378)</f>
        <v>*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46093</v>
      </c>
      <c r="D375" s="94" t="str">
        <f>IF(SP_SUL!D379="","*",SP_SUL!D379)</f>
        <v>W96</v>
      </c>
      <c r="E375" s="94" t="str">
        <f>IF(SP_SUL!H379="","*",SP_SUL!H379)</f>
        <v xml:space="preserve">ZEM1 </v>
      </c>
      <c r="F375" s="100" t="str">
        <f>IF(SP_SUL!M379="","*",SP_SUL!M379)</f>
        <v>ZEJ-ZEV</v>
      </c>
      <c r="G375" s="95" t="str">
        <f>IF(SP_SUL!I379="","*",SP_SUL!I379)</f>
        <v xml:space="preserve">ZEM1 </v>
      </c>
      <c r="H375" s="95" t="str">
        <f>IF(SP_SUL!AB379="","*",SP_SUL!AB379)</f>
        <v>FIXO</v>
      </c>
      <c r="I375" s="95" t="str">
        <f>IF(SP_SUL!AC379="","*",SP_SUL!AC379)</f>
        <v>ACIONAMENTO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46093</v>
      </c>
      <c r="D376" s="94" t="str">
        <f>IF(SP_SUL!D380="","*",SP_SUL!D380)</f>
        <v>W99</v>
      </c>
      <c r="E376" s="94" t="str">
        <f>IF(SP_SUL!H380="","*",SP_SUL!H380)</f>
        <v>ZEM1</v>
      </c>
      <c r="F376" s="100" t="str">
        <f>IF(SP_SUL!M380="","*",SP_SUL!M380)</f>
        <v>ZEJ-ZEV</v>
      </c>
      <c r="G376" s="95" t="str">
        <f>IF(SP_SUL!I380="","*",SP_SUL!I380)</f>
        <v xml:space="preserve">ZEM1 </v>
      </c>
      <c r="H376" s="95" t="str">
        <f>IF(SP_SUL!AB380="","*",SP_SUL!AB380)</f>
        <v>FIXO</v>
      </c>
      <c r="I376" s="95" t="str">
        <f>IF(SP_SUL!AC380="","*",SP_SUL!AC380)</f>
        <v>ACIONAMENTO</v>
      </c>
      <c r="J376" s="96">
        <f>IF(SP_SUL!AA380="","*",SP_SUL!AA380)</f>
        <v>1</v>
      </c>
      <c r="K376" s="97">
        <f>IF(SP_SUL!AD380="","*",SP_SUL!AD380)</f>
        <v>0.29166666666666669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46093</v>
      </c>
      <c r="D377" s="94" t="str">
        <f>IF(SP_SUL!D381="","*",SP_SUL!D381)</f>
        <v>V95</v>
      </c>
      <c r="E377" s="94" t="str">
        <f>IF(SP_SUL!H381="","*",SP_SUL!H381)</f>
        <v>ZEM1301</v>
      </c>
      <c r="F377" s="100" t="str">
        <f>IF(SP_SUL!M381="","*",SP_SUL!M381)</f>
        <v>ZEJ-ZEV</v>
      </c>
      <c r="G377" s="95" t="str">
        <f>IF(SP_SUL!I381="","*",SP_SUL!I381)</f>
        <v>ZEM1</v>
      </c>
      <c r="H377" s="95" t="str">
        <f>IF(SP_SUL!AB381="","*",SP_SUL!AB381)</f>
        <v>FIXO</v>
      </c>
      <c r="I377" s="95" t="str">
        <f>IF(SP_SUL!AC381="","*",SP_SUL!AC381)</f>
        <v>ACIONAMENTO</v>
      </c>
      <c r="J377" s="96">
        <f>IF(SP_SUL!AA381="","*",SP_SUL!AA381)</f>
        <v>1</v>
      </c>
      <c r="K377" s="97">
        <f>IF(SP_SUL!AD381="","*",SP_SUL!AD381)</f>
        <v>0.29166666666666669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46093</v>
      </c>
      <c r="D378" s="94" t="str">
        <f>IF(SP_SUL!D382="","*",SP_SUL!D382)</f>
        <v>W97</v>
      </c>
      <c r="E378" s="94" t="str">
        <f>IF(SP_SUL!H382="","*",SP_SUL!H382)</f>
        <v>Z3VZEV</v>
      </c>
      <c r="F378" s="100" t="str">
        <f>IF(SP_SUL!M382="","*",SP_SUL!M382)</f>
        <v>ZEJ-ZEV</v>
      </c>
      <c r="G378" s="95" t="str">
        <f>IF(SP_SUL!I382="","*",SP_SUL!I382)</f>
        <v>Z3VZEV</v>
      </c>
      <c r="H378" s="95" t="str">
        <f>IF(SP_SUL!AB382="","*",SP_SUL!AB382)</f>
        <v>FIXO</v>
      </c>
      <c r="I378" s="95" t="str">
        <f>IF(SP_SUL!AC382="","*",SP_SUL!AC382)</f>
        <v>ACIONAMENTO</v>
      </c>
      <c r="J378" s="96">
        <f>IF(SP_SUL!AA382="","*",SP_SUL!AA382)</f>
        <v>1</v>
      </c>
      <c r="K378" s="97">
        <f>IF(SP_SUL!AD382="","*",SP_SUL!AD382)</f>
        <v>0.29166666666666669</v>
      </c>
    </row>
    <row r="379" spans="2:11" hidden="1">
      <c r="B379" s="94" t="str">
        <f>IF(SP_SUL!Y383="","*",SP_SUL!Y383)</f>
        <v>OPORTUNIDADE</v>
      </c>
      <c r="C379" s="95">
        <f>IF(SP_SUL!B383="","*",SP_SUL!B383)</f>
        <v>46093</v>
      </c>
      <c r="D379" s="94" t="str">
        <f>IF(SP_SUL!D383="","*",SP_SUL!D383)</f>
        <v>V96</v>
      </c>
      <c r="E379" s="94" t="str">
        <f>IF(SP_SUL!H383="","*",SP_SUL!H383)</f>
        <v>Z3VZEV</v>
      </c>
      <c r="F379" s="100" t="str">
        <f>IF(SP_SUL!M383="","*",SP_SUL!M383)</f>
        <v>ZEJ-ZEV</v>
      </c>
      <c r="G379" s="95" t="str">
        <f>IF(SP_SUL!I383="","*",SP_SUL!I383)</f>
        <v>Z3VZEV</v>
      </c>
      <c r="H379" s="95" t="str">
        <f>IF(SP_SUL!AB383="","*",SP_SUL!AB383)</f>
        <v>FIXO</v>
      </c>
      <c r="I379" s="95" t="str">
        <f>IF(SP_SUL!AC383="","*",SP_SUL!AC383)</f>
        <v>ACIONAMENTO</v>
      </c>
      <c r="J379" s="96">
        <f>IF(SP_SUL!AA383="","*",SP_SUL!AA383)</f>
        <v>1</v>
      </c>
      <c r="K379" s="97">
        <f>IF(SP_SUL!AD383="","*",SP_SUL!AD383)</f>
        <v>0.29166666666666669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46093</v>
      </c>
      <c r="D380" s="94" t="str">
        <f>IF(SP_SUL!D384="","*",SP_SUL!D384)</f>
        <v>MODERNIZAÇÃO TURMA 2</v>
      </c>
      <c r="E380" s="94" t="str">
        <f>IF(SP_SUL!H384="","*",SP_SUL!H384)</f>
        <v>-</v>
      </c>
      <c r="F380" s="100" t="str">
        <f>IF(SP_SUL!M384="","*",SP_SUL!M384)</f>
        <v>ZEJ-ZEV</v>
      </c>
      <c r="G380" s="95" t="str">
        <f>IF(SP_SUL!I384="","*",SP_SUL!I384)</f>
        <v>-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-</v>
      </c>
      <c r="K380" s="97">
        <f>IF(SP_SUL!AD384="","*",SP_SUL!AD384)</f>
        <v>0.29166666666666669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e">
        <f>IF(SP_SUL!#REF!="","*",SP_SUL!#REF!)</f>
        <v>#REF!</v>
      </c>
      <c r="K381" s="97" t="str">
        <f>IF(SP_SUL!AD385="","*",SP_SUL!AD385)</f>
        <v>*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46093</v>
      </c>
      <c r="D382" s="94" t="str">
        <f>IF(SP_SUL!D386="","*",SP_SUL!D386)</f>
        <v>JACIANO (TF-674)</v>
      </c>
      <c r="E382" s="94" t="str">
        <f>IF(SP_SUL!H386="","*",SP_SUL!H386)</f>
        <v>-</v>
      </c>
      <c r="F382" s="100" t="str">
        <f>IF(SP_SUL!M386="","*",SP_SUL!M386)</f>
        <v>ZEZ-069</v>
      </c>
      <c r="G382" s="95" t="str">
        <f>IF(SP_SUL!I386="","*",SP_SUL!I386)</f>
        <v>-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IF(SP_SUL!AA385="","*",SP_SUL!AA385)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46093</v>
      </c>
      <c r="D383" s="94" t="str">
        <f>IF(SP_SUL!D387="","*",SP_SUL!D387)</f>
        <v>MODERNIZAÇÃO TURMA 2</v>
      </c>
      <c r="E383" s="94" t="str">
        <f>IF(SP_SUL!H387="","*",SP_SUL!H387)</f>
        <v>-</v>
      </c>
      <c r="F383" s="100" t="str">
        <f>IF(SP_SUL!M387="","*",SP_SUL!M387)</f>
        <v>ZXW-ZEZ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46093</v>
      </c>
      <c r="D384" s="94" t="str">
        <f>IF(SP_SUL!D388="","*",SP_SUL!D388)</f>
        <v>CARLOS (TP-722)</v>
      </c>
      <c r="E384" s="94" t="str">
        <f>IF(SP_SUL!H388="","*",SP_SUL!H388)</f>
        <v>-</v>
      </c>
      <c r="F384" s="100" t="str">
        <f>IF(SP_SUL!M388="","*",SP_SUL!M388)</f>
        <v>ZXW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OPORTUNIDADE</v>
      </c>
      <c r="C385" s="95">
        <f>IF(SP_SUL!B389="","*",SP_SUL!B389)</f>
        <v>46093</v>
      </c>
      <c r="D385" s="94" t="str">
        <f>IF(SP_SUL!D389="","*",SP_SUL!D389)</f>
        <v>RAFAEL (TP-695)</v>
      </c>
      <c r="E385" s="94" t="str">
        <f>IF(SP_SUL!H389="","*",SP_SUL!H389)</f>
        <v>-</v>
      </c>
      <c r="F385" s="100" t="str">
        <f>IF(SP_SUL!M389="","*",SP_SUL!M389)</f>
        <v>ZGP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-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46093</v>
      </c>
      <c r="D386" s="94" t="str">
        <f>IF(SP_SUL!D390="","*",SP_SUL!D390)</f>
        <v>MOD ZGP</v>
      </c>
      <c r="E386" s="94" t="str">
        <f>IF(SP_SUL!H390="","*",SP_SUL!H390)</f>
        <v>-</v>
      </c>
      <c r="F386" s="100" t="str">
        <f>IF(SP_SUL!M390="","*",SP_SUL!M390)</f>
        <v>ZGP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46093</v>
      </c>
      <c r="D387" s="94" t="str">
        <f>IF(SP_SUL!D391="","*",SP_SUL!D391)</f>
        <v>V85</v>
      </c>
      <c r="E387" s="94" t="str">
        <f>IF(SP_SUL!H391="","*",SP_SUL!H391)</f>
        <v>ZDRZPT</v>
      </c>
      <c r="F387" s="100" t="str">
        <f>IF(SP_SUL!M391="","*",SP_SUL!M391)</f>
        <v>ZGP</v>
      </c>
      <c r="G387" s="95" t="str">
        <f>IF(SP_SUL!I391="","*",SP_SUL!I391)</f>
        <v>ZDRZPT</v>
      </c>
      <c r="H387" s="95" t="str">
        <f>IF(SP_SUL!AB391="","*",SP_SUL!AB391)</f>
        <v>FIXO</v>
      </c>
      <c r="I387" s="95" t="str">
        <f>IF(SP_SUL!AC391="","*",SP_SUL!AC391)</f>
        <v>ACIONAMENTO</v>
      </c>
      <c r="J387" s="96">
        <f>IF(SP_SUL!AA391="","*",SP_SUL!AA391)</f>
        <v>1</v>
      </c>
      <c r="K387" s="97">
        <f>IF(SP_SUL!AD391="","*",SP_SUL!AD391)</f>
        <v>0.3125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46093</v>
      </c>
      <c r="D388" s="94" t="str">
        <f>IF(SP_SUL!D392="","*",SP_SUL!D392)</f>
        <v>W62</v>
      </c>
      <c r="E388" s="94" t="str">
        <f>IF(SP_SUL!H392="","*",SP_SUL!H392)</f>
        <v>ZDRZPT</v>
      </c>
      <c r="F388" s="100" t="str">
        <f>IF(SP_SUL!M392="","*",SP_SUL!M392)</f>
        <v>ZGP</v>
      </c>
      <c r="G388" s="95" t="str">
        <f>IF(SP_SUL!I392="","*",SP_SUL!I392)</f>
        <v>ZDRZPT</v>
      </c>
      <c r="H388" s="95" t="str">
        <f>IF(SP_SUL!AB392="","*",SP_SUL!AB392)</f>
        <v>FIXO</v>
      </c>
      <c r="I388" s="95" t="str">
        <f>IF(SP_SUL!AC392="","*",SP_SUL!AC392)</f>
        <v>ACIONAMENTO</v>
      </c>
      <c r="J388" s="96">
        <f>IF(SP_SUL!AA392="","*",SP_SUL!AA392)</f>
        <v>1</v>
      </c>
      <c r="K388" s="97">
        <f>IF(SP_SUL!AD392="","*",SP_SUL!AD392)</f>
        <v>0.3125</v>
      </c>
    </row>
    <row r="389" spans="2:11" hidden="1">
      <c r="B389" s="94" t="str">
        <f>IF(SP_SUL!Y393="","*",SP_SUL!Y393)</f>
        <v>OPORTUNIDADE</v>
      </c>
      <c r="C389" s="95">
        <f>IF(SP_SUL!B393="","*",SP_SUL!B393)</f>
        <v>46093</v>
      </c>
      <c r="D389" s="94" t="str">
        <f>IF(SP_SUL!D393="","*",SP_SUL!D393)</f>
        <v>HUELTON (TP-725)</v>
      </c>
      <c r="E389" s="94" t="str">
        <f>IF(SP_SUL!H393="","*",SP_SUL!H393)</f>
        <v>-</v>
      </c>
      <c r="F389" s="100" t="str">
        <f>IF(SP_SUL!M393="","*",SP_SUL!M393)</f>
        <v>ZPT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-</v>
      </c>
      <c r="K389" s="97" t="str">
        <f>IF(SP_SUL!AD393="","*",SP_SUL!AD393)</f>
        <v>*</v>
      </c>
    </row>
    <row r="390" spans="2:11" hidden="1">
      <c r="B390" s="94" t="str">
        <f>IF(SP_SUL!Y394="","*",SP_SUL!Y394)</f>
        <v>OPORTUNIDADE</v>
      </c>
      <c r="C390" s="95">
        <f>IF(SP_SUL!B394="","*",SP_SUL!B394)</f>
        <v>46093</v>
      </c>
      <c r="D390" s="94" t="str">
        <f>IF(SP_SUL!D394="","*",SP_SUL!D394)</f>
        <v>EXPANSÃO TURMA 1</v>
      </c>
      <c r="E390" s="94" t="str">
        <f>IF(SP_SUL!H394="","*",SP_SUL!H394)</f>
        <v>-</v>
      </c>
      <c r="F390" s="100" t="str">
        <f>IF(SP_SUL!M394="","*",SP_SUL!M394)</f>
        <v>ZGM-109</v>
      </c>
      <c r="G390" s="95" t="str">
        <f>IF(SP_SUL!I394="","*",SP_SUL!I394)</f>
        <v>-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OPORTUNIDADE</v>
      </c>
      <c r="C391" s="95">
        <f>IF(SP_SUL!B395="","*",SP_SUL!B395)</f>
        <v>46093</v>
      </c>
      <c r="D391" s="94" t="str">
        <f>IF(SP_SUL!D395="","*",SP_SUL!D395)</f>
        <v>DIEGO (TF-42)</v>
      </c>
      <c r="E391" s="94" t="str">
        <f>IF(SP_SUL!H395="","*",SP_SUL!H395)</f>
        <v>-</v>
      </c>
      <c r="F391" s="100" t="str">
        <f>IF(SP_SUL!M395="","*",SP_SUL!M395)</f>
        <v>ZGM-109</v>
      </c>
      <c r="G391" s="95" t="str">
        <f>IF(SP_SUL!I395="","*",SP_SUL!I395)</f>
        <v>-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-</v>
      </c>
      <c r="K391" s="97" t="str">
        <f>IF(SP_SUL!AD395="","*",SP_SUL!AD395)</f>
        <v>*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46093</v>
      </c>
      <c r="D392" s="94" t="str">
        <f>IF(SP_SUL!D396="","*",SP_SUL!D396)</f>
        <v>A84</v>
      </c>
      <c r="E392" s="94" t="str">
        <f>IF(SP_SUL!H396="","*",SP_SUL!H396)</f>
        <v>ZPT105-1</v>
      </c>
      <c r="F392" s="100" t="str">
        <f>IF(SP_SUL!M396="","*",SP_SUL!M396)</f>
        <v>ZPT-ZEV</v>
      </c>
      <c r="G392" s="95" t="str">
        <f>IF(SP_SUL!I396="","*",SP_SUL!I396)</f>
        <v>ZEV-1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>
        <f>IF(SP_SUL!B399="","*",SP_SUL!B399)</f>
        <v>46094</v>
      </c>
      <c r="D395" s="94" t="str">
        <f>IF(SP_SUL!D399="","*",SP_SUL!D399)</f>
        <v>KLECIO (TP-699)</v>
      </c>
      <c r="E395" s="94" t="str">
        <f>IF(SP_SUL!H399="","*",SP_SUL!H399)</f>
        <v>-</v>
      </c>
      <c r="F395" s="100" t="str">
        <f>IF(SP_SUL!M399="","*",SP_SUL!M399)</f>
        <v>ZTT</v>
      </c>
      <c r="G395" s="95" t="str">
        <f>IF(SP_SUL!I399="","*",SP_SUL!I399)</f>
        <v>-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46094</v>
      </c>
      <c r="D396" s="94" t="str">
        <f>IF(SP_SUL!D400="","*",SP_SUL!D400)</f>
        <v>V92</v>
      </c>
      <c r="E396" s="94" t="str">
        <f>IF(SP_SUL!H400="","*",SP_SUL!H400)</f>
        <v>ZAC-2</v>
      </c>
      <c r="F396" s="100" t="str">
        <f>IF(SP_SUL!M400="","*",SP_SUL!M400)</f>
        <v>ZAC-ZSW</v>
      </c>
      <c r="G396" s="95" t="str">
        <f>IF(SP_SUL!I400="","*",SP_SUL!I400)</f>
        <v>ZAC-2</v>
      </c>
      <c r="H396" s="95" t="str">
        <f>IF(SP_SUL!AB400="","*",SP_SUL!AB400)</f>
        <v>FIXO</v>
      </c>
      <c r="I396" s="95" t="str">
        <f>IF(SP_SUL!AC400="","*",SP_SUL!AC400)</f>
        <v>ACIONAMENTO</v>
      </c>
      <c r="J396" s="96" t="str">
        <f>IF(SP_SUL!AA400="","*",SP_SUL!AA400)</f>
        <v>1 Lucas</v>
      </c>
      <c r="K396" s="97">
        <f>IF(SP_SUL!AD400="","*",SP_SUL!AD400)</f>
        <v>0.35416666666666669</v>
      </c>
    </row>
    <row r="397" spans="2:11" hidden="1">
      <c r="B397" s="94" t="str">
        <f>IF(SP_SUL!Y401="","*",SP_SUL!Y401)</f>
        <v>SIM</v>
      </c>
      <c r="C397" s="95" t="str">
        <f>IF(SP_SUL!B401="","*",SP_SUL!B401)</f>
        <v>*</v>
      </c>
      <c r="D397" s="94" t="str">
        <f>IF(SP_SUL!D401="","*",SP_SUL!D401)</f>
        <v xml:space="preserve">TURMA FIXA VIA </v>
      </c>
      <c r="E397" s="94" t="str">
        <f>IF(SP_SUL!H401="","*",SP_SUL!H401)</f>
        <v>-</v>
      </c>
      <c r="F397" s="100" t="str">
        <f>IF(SP_SUL!M401="","*",SP_SUL!M401)</f>
        <v>ZBM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>
        <f>IF(SP_SUL!B403="","*",SP_SUL!B403)</f>
        <v>46094</v>
      </c>
      <c r="D399" s="94" t="str">
        <f>IF(SP_SUL!D403="","*",SP_SUL!D403)</f>
        <v>W59</v>
      </c>
      <c r="E399" s="94" t="str">
        <f>IF(SP_SUL!H403="","*",SP_SUL!H403)</f>
        <v>ZYU-1</v>
      </c>
      <c r="F399" s="100" t="str">
        <f>IF(SP_SUL!M403="","*",SP_SUL!M403)</f>
        <v>ZQB-ZBV</v>
      </c>
      <c r="G399" s="95" t="str">
        <f>IF(SP_SUL!I403="","*",SP_SUL!I403)</f>
        <v>ZYU-1</v>
      </c>
      <c r="H399" s="95" t="str">
        <f>IF(SP_SUL!AB403="","*",SP_SUL!AB403)</f>
        <v>FIXO</v>
      </c>
      <c r="I399" s="95" t="str">
        <f>IF(SP_SUL!AC403="","*",SP_SUL!AC403)</f>
        <v>ACIONAMENTO</v>
      </c>
      <c r="J399" s="96" t="str">
        <f>IF(SP_SUL!AA403="","*",SP_SUL!AA403)</f>
        <v>2 (Palazi + auxiliar)</v>
      </c>
      <c r="K399" s="97">
        <f>IF(SP_SUL!AD403="","*",SP_SUL!AD403)</f>
        <v>0.29166666666666669</v>
      </c>
    </row>
    <row r="400" spans="2:11" hidden="1">
      <c r="B400" s="94" t="str">
        <f>IF(SP_SUL!Y404="","*",SP_SUL!Y404)</f>
        <v>*</v>
      </c>
      <c r="C400" s="95">
        <f>IF(SP_SUL!B404="","*",SP_SUL!B404)</f>
        <v>46094</v>
      </c>
      <c r="D400" s="94" t="str">
        <f>IF(SP_SUL!D404="","*",SP_SUL!D404)</f>
        <v>JOSÉ (TP-879)</v>
      </c>
      <c r="E400" s="94" t="str">
        <f>IF(SP_SUL!H404="","*",SP_SUL!H404)</f>
        <v>-</v>
      </c>
      <c r="F400" s="100" t="str">
        <f>IF(SP_SUL!M404="","*",SP_SUL!M404)</f>
        <v>ZQB-ZBV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46094</v>
      </c>
      <c r="D401" s="94" t="str">
        <f>IF(SP_SUL!D405="","*",SP_SUL!D405)</f>
        <v>EDSON/NIVALDO (TP-819)</v>
      </c>
      <c r="E401" s="94" t="str">
        <f>IF(SP_SUL!H405="","*",SP_SUL!H405)</f>
        <v>-</v>
      </c>
      <c r="F401" s="100" t="str">
        <f>IF(SP_SUL!M405="","*",SP_SUL!M405)</f>
        <v>ZXI-ZVK</v>
      </c>
      <c r="G401" s="95" t="str">
        <f>IF(SP_SUL!I405="","*",SP_SUL!I405)</f>
        <v>-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-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>
        <f>IF(SP_SUL!B406="","*",SP_SUL!B406)</f>
        <v>46094</v>
      </c>
      <c r="D402" s="94" t="str">
        <f>IF(SP_SUL!D406="","*",SP_SUL!D406)</f>
        <v>ROGÉRIO (TP-730)</v>
      </c>
      <c r="E402" s="94" t="str">
        <f>IF(SP_SUL!H406="","*",SP_SUL!H406)</f>
        <v>ZYU1</v>
      </c>
      <c r="F402" s="100" t="str">
        <f>IF(SP_SUL!M406="","*",SP_SUL!M406)</f>
        <v>ZYU</v>
      </c>
      <c r="G402" s="95" t="str">
        <f>IF(SP_SUL!I406="","*",SP_SUL!I406)</f>
        <v>-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-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>
        <f>IF(SP_SUL!B407="","*",SP_SUL!B407)</f>
        <v>46094</v>
      </c>
      <c r="D403" s="94" t="str">
        <f>IF(SP_SUL!D407="","*",SP_SUL!D407)</f>
        <v>V93</v>
      </c>
      <c r="E403" s="94" t="str">
        <f>IF(SP_SUL!H407="","*",SP_SUL!H407)</f>
        <v>ZXP-2</v>
      </c>
      <c r="F403" s="100" t="str">
        <f>IF(SP_SUL!M407="","*",SP_SUL!M407)</f>
        <v>ZXP-ZFY</v>
      </c>
      <c r="G403" s="95" t="str">
        <f>IF(SP_SUL!I407="","*",SP_SUL!I407)</f>
        <v>ZXP-2</v>
      </c>
      <c r="H403" s="95" t="str">
        <f>IF(SP_SUL!AB407="","*",SP_SUL!AB407)</f>
        <v>ESCALA</v>
      </c>
      <c r="I403" s="95" t="str">
        <f>IF(SP_SUL!AC407="","*",SP_SUL!AC407)</f>
        <v>AGD ACIONAMENTO PCM</v>
      </c>
      <c r="J403" s="96">
        <f>IF(SP_SUL!AA407="","*",SP_SUL!AA407)</f>
        <v>1</v>
      </c>
      <c r="K403" s="97">
        <f>IF(SP_SUL!AD407="","*",SP_SUL!AD407)</f>
        <v>0.33333333333333331</v>
      </c>
    </row>
    <row r="404" spans="2:11" hidden="1">
      <c r="B404" s="94" t="str">
        <f>IF(SP_SUL!Y408="","*",SP_SUL!Y408)</f>
        <v>*</v>
      </c>
      <c r="C404" s="95">
        <f>IF(SP_SUL!B408="","*",SP_SUL!B408)</f>
        <v>46094</v>
      </c>
      <c r="D404" s="94" t="str">
        <f>IF(SP_SUL!D408="","*",SP_SUL!D408)</f>
        <v>ROBSON (TF-701)</v>
      </c>
      <c r="E404" s="94" t="str">
        <f>IF(SP_SUL!H408="","*",SP_SUL!H408)</f>
        <v>ZXP189</v>
      </c>
      <c r="F404" s="100" t="str">
        <f>IF(SP_SUL!M408="","*",SP_SUL!M408)</f>
        <v>ZXP-ZFY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-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>
        <f>IF(SP_SUL!B409="","*",SP_SUL!B409)</f>
        <v>46094</v>
      </c>
      <c r="D405" s="94" t="str">
        <f>IF(SP_SUL!D409="","*",SP_SUL!D409)</f>
        <v>CARLOS (TP-722)</v>
      </c>
      <c r="E405" s="94" t="str">
        <f>IF(SP_SUL!H409="","*",SP_SUL!H409)</f>
        <v>-</v>
      </c>
      <c r="F405" s="100" t="str">
        <f>IF(SP_SUL!M409="","*",SP_SUL!M409)</f>
        <v>ZPS-ZCX</v>
      </c>
      <c r="G405" s="95" t="str">
        <f>IF(SP_SUL!I409="","*",SP_SUL!I409)</f>
        <v>-</v>
      </c>
      <c r="H405" s="95" t="str">
        <f>IF(SP_SUL!AB409="","*",SP_SUL!AB409)</f>
        <v>FIXO</v>
      </c>
      <c r="I405" s="95" t="str">
        <f>IF(SP_SUL!AC409="","*",SP_SUL!AC409)</f>
        <v>ACIONAMENTO</v>
      </c>
      <c r="J405" s="96">
        <f>IF(SP_SUL!AA409="","*",SP_SUL!AA409)</f>
        <v>1</v>
      </c>
      <c r="K405" s="97">
        <f>IF(SP_SUL!AD409="","*",SP_SUL!AD409)</f>
        <v>0.3125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46094</v>
      </c>
      <c r="D407" s="94" t="str">
        <f>IF(SP_SUL!D411="","*",SP_SUL!D411)</f>
        <v>E17</v>
      </c>
      <c r="E407" s="94" t="str">
        <f>IF(SP_SUL!H411="","*",SP_SUL!H411)</f>
        <v>102ZKW-2</v>
      </c>
      <c r="F407" s="100" t="str">
        <f>IF(SP_SUL!M411="","*",SP_SUL!M411)</f>
        <v>ZLU</v>
      </c>
      <c r="G407" s="95" t="str">
        <f>IF(SP_SUL!I411="","*",SP_SUL!I411)</f>
        <v>102ZKW-2</v>
      </c>
      <c r="H407" s="95" t="str">
        <f>IF(SP_SUL!AB411="","*",SP_SUL!AB411)</f>
        <v>FIXO</v>
      </c>
      <c r="I407" s="95" t="str">
        <f>IF(SP_SUL!AC411="","*",SP_SUL!AC411)</f>
        <v>ACIONAMENTO</v>
      </c>
      <c r="J407" s="96">
        <f>IF(SP_SUL!AA411="","*",SP_SUL!AA411)</f>
        <v>1</v>
      </c>
      <c r="K407" s="97">
        <f>IF(SP_SUL!AD411="","*",SP_SUL!AD411)</f>
        <v>0.35416666666666669</v>
      </c>
    </row>
    <row r="408" spans="2:11" hidden="1">
      <c r="B408" s="94" t="str">
        <f>IF(SP_SUL!Y412="","*",SP_SUL!Y412)</f>
        <v>*</v>
      </c>
      <c r="C408" s="95">
        <f>IF(SP_SUL!B412="","*",SP_SUL!B412)</f>
        <v>46094</v>
      </c>
      <c r="D408" s="94" t="str">
        <f>IF(SP_SUL!D412="","*",SP_SUL!D412)</f>
        <v>EDSON (TP-719)</v>
      </c>
      <c r="E408" s="94" t="str">
        <f>IF(SP_SUL!H412="","*",SP_SUL!H412)</f>
        <v>-</v>
      </c>
      <c r="F408" s="100" t="str">
        <f>IF(SP_SUL!M412="","*",SP_SUL!M412)</f>
        <v>ZYQ-ZEM</v>
      </c>
      <c r="G408" s="95" t="str">
        <f>IF(SP_SUL!I412="","*",SP_SUL!I412)</f>
        <v>-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-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>
        <f>IF(SP_SUL!B413="","*",SP_SUL!B413)</f>
        <v>46094</v>
      </c>
      <c r="D409" s="94" t="str">
        <f>IF(SP_SUL!D413="","*",SP_SUL!D413)</f>
        <v>EDSON (TP-719)</v>
      </c>
      <c r="E409" s="94" t="str">
        <f>IF(SP_SUL!H413="","*",SP_SUL!H413)</f>
        <v>-</v>
      </c>
      <c r="F409" s="100" t="str">
        <f>IF(SP_SUL!M413="","*",SP_SUL!M413)</f>
        <v>ZYQ-ZEM</v>
      </c>
      <c r="G409" s="95" t="str">
        <f>IF(SP_SUL!I413="","*",SP_SUL!I413)</f>
        <v>-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-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>
        <f>IF(SP_SUL!B414="","*",SP_SUL!B414)</f>
        <v>46094</v>
      </c>
      <c r="D410" s="94" t="str">
        <f>IF(SP_SUL!D414="","*",SP_SUL!D414)</f>
        <v>V89</v>
      </c>
      <c r="E410" s="94" t="str">
        <f>IF(SP_SUL!H414="","*",SP_SUL!H414)</f>
        <v>ZEM130-1</v>
      </c>
      <c r="F410" s="100" t="str">
        <f>IF(SP_SUL!M414="","*",SP_SUL!M414)</f>
        <v>ZYQ-ZEM</v>
      </c>
      <c r="G410" s="95" t="str">
        <f>IF(SP_SUL!I414="","*",SP_SUL!I414)</f>
        <v>ZEM130-2</v>
      </c>
      <c r="H410" s="95" t="str">
        <f>IF(SP_SUL!AB414="","*",SP_SUL!AB414)</f>
        <v>FIXO</v>
      </c>
      <c r="I410" s="95" t="str">
        <f>IF(SP_SUL!AC414="","*",SP_SUL!AC414)</f>
        <v>ACIONAMENTO</v>
      </c>
      <c r="J410" s="96">
        <f>IF(SP_SUL!AA414="","*",SP_SUL!AA414)</f>
        <v>1</v>
      </c>
      <c r="K410" s="97">
        <f>IF(SP_SUL!AD414="","*",SP_SUL!AD414)</f>
        <v>0.35416666666666669</v>
      </c>
    </row>
    <row r="411" spans="2:11" hidden="1">
      <c r="B411" s="94" t="str">
        <f>IF(SP_SUL!Y415="","*",SP_SUL!Y415)</f>
        <v>*</v>
      </c>
      <c r="C411" s="95">
        <f>IF(SP_SUL!B415="","*",SP_SUL!B415)</f>
        <v>46094</v>
      </c>
      <c r="D411" s="94" t="str">
        <f>IF(SP_SUL!D415="","*",SP_SUL!D415)</f>
        <v>CLEBISON (TP-728)</v>
      </c>
      <c r="E411" s="94" t="str">
        <f>IF(SP_SUL!H415="","*",SP_SUL!H415)</f>
        <v>-</v>
      </c>
      <c r="F411" s="100" t="str">
        <f>IF(SP_SUL!M415="","*",SP_SUL!M415)</f>
        <v>ZYQ-ZEM</v>
      </c>
      <c r="G411" s="95" t="str">
        <f>IF(SP_SUL!I415="","*",SP_SUL!I415)</f>
        <v>-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-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>
        <f>IF(SP_SUL!B416="","*",SP_SUL!B416)</f>
        <v>46094</v>
      </c>
      <c r="D412" s="94" t="str">
        <f>IF(SP_SUL!D416="","*",SP_SUL!D416)</f>
        <v>ISMAEL(TP-726)</v>
      </c>
      <c r="E412" s="94" t="str">
        <f>IF(SP_SUL!H416="","*",SP_SUL!H416)</f>
        <v>-</v>
      </c>
      <c r="F412" s="100" t="str">
        <f>IF(SP_SUL!M416="","*",SP_SUL!M416)</f>
        <v>ZYQ-ZEM</v>
      </c>
      <c r="G412" s="95" t="str">
        <f>IF(SP_SUL!I416="","*",SP_SUL!I416)</f>
        <v>-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-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46094</v>
      </c>
      <c r="D414" s="94" t="str">
        <f>IF(SP_SUL!D418="","*",SP_SUL!D418)</f>
        <v>CAIQUE (TMA-677)</v>
      </c>
      <c r="E414" s="94" t="str">
        <f>IF(SP_SUL!H418="","*",SP_SUL!H418)</f>
        <v>-</v>
      </c>
      <c r="F414" s="100" t="str">
        <f>IF(SP_SUL!M418="","*",SP_SUL!M418)</f>
        <v>ZEJ-ZEV</v>
      </c>
      <c r="G414" s="95" t="str">
        <f>IF(SP_SUL!I418="","*",SP_SUL!I418)</f>
        <v>-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-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>
        <f>IF(SP_SUL!B419="","*",SP_SUL!B419)</f>
        <v>46094</v>
      </c>
      <c r="D415" s="94" t="str">
        <f>IF(SP_SUL!D419="","*",SP_SUL!D419)</f>
        <v>WALTER (TP-810)</v>
      </c>
      <c r="E415" s="94" t="str">
        <f>IF(SP_SUL!H419="","*",SP_SUL!H419)</f>
        <v>-</v>
      </c>
      <c r="F415" s="100" t="str">
        <f>IF(SP_SUL!M419="","*",SP_SUL!M419)</f>
        <v>ZEJ-ZEV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46094</v>
      </c>
      <c r="D416" s="94" t="str">
        <f>IF(SP_SUL!D420="","*",SP_SUL!D420)</f>
        <v>W97</v>
      </c>
      <c r="E416" s="94" t="str">
        <f>IF(SP_SUL!H420="","*",SP_SUL!H420)</f>
        <v>Z3V3</v>
      </c>
      <c r="F416" s="100" t="str">
        <f>IF(SP_SUL!M420="","*",SP_SUL!M420)</f>
        <v>ZEV</v>
      </c>
      <c r="G416" s="95" t="str">
        <f>IF(SP_SUL!I420="","*",SP_SUL!I420)</f>
        <v>Z3V3</v>
      </c>
      <c r="H416" s="95" t="str">
        <f>IF(SP_SUL!AB420="","*",SP_SUL!AB420)</f>
        <v>FIXO</v>
      </c>
      <c r="I416" s="95" t="str">
        <f>IF(SP_SUL!AC420="","*",SP_SUL!AC420)</f>
        <v>ACIONAMENTO</v>
      </c>
      <c r="J416" s="96">
        <f>IF(SP_SUL!AA420="","*",SP_SUL!AA420)</f>
        <v>1</v>
      </c>
      <c r="K416" s="97">
        <f>IF(SP_SUL!AD420="","*",SP_SUL!AD420)</f>
        <v>0.3125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>
        <f>IF(SP_SUL!B422="","*",SP_SUL!B422)</f>
        <v>46094</v>
      </c>
      <c r="D418" s="94" t="str">
        <f>IF(SP_SUL!D422="","*",SP_SUL!D422)</f>
        <v>MOD ZEZ</v>
      </c>
      <c r="E418" s="94" t="str">
        <f>IF(SP_SUL!H422="","*",SP_SUL!H422)</f>
        <v>-</v>
      </c>
      <c r="F418" s="100" t="str">
        <f>IF(SP_SUL!M422="","*",SP_SUL!M422)</f>
        <v>ZEZ-069</v>
      </c>
      <c r="G418" s="95" t="str">
        <f>IF(SP_SUL!I422="","*",SP_SUL!I422)</f>
        <v>-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-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46094</v>
      </c>
      <c r="D419" s="94" t="str">
        <f>IF(SP_SUL!D423="","*",SP_SUL!D423)</f>
        <v>W61</v>
      </c>
      <c r="E419" s="94" t="str">
        <f>IF(SP_SUL!H423="","*",SP_SUL!H423)</f>
        <v>K67ZEV2</v>
      </c>
      <c r="F419" s="100" t="str">
        <f>IF(SP_SUL!M423="","*",SP_SUL!M423)</f>
        <v>ZXW-ZEZ</v>
      </c>
      <c r="G419" s="95" t="str">
        <f>IF(SP_SUL!I423="","*",SP_SUL!I423)</f>
        <v>K67ZEV2</v>
      </c>
      <c r="H419" s="95" t="str">
        <f>IF(SP_SUL!AB423="","*",SP_SUL!AB423)</f>
        <v>FIXO</v>
      </c>
      <c r="I419" s="95" t="str">
        <f>IF(SP_SUL!AC423="","*",SP_SUL!AC423)</f>
        <v>ACIONAMENTO</v>
      </c>
      <c r="J419" s="96">
        <f>IF(SP_SUL!AA423="","*",SP_SUL!AA423)</f>
        <v>1</v>
      </c>
      <c r="K419" s="97">
        <f>IF(SP_SUL!AD423="","*",SP_SUL!AD423)</f>
        <v>0.3125</v>
      </c>
    </row>
    <row r="420" spans="2:11" hidden="1">
      <c r="B420" s="94" t="str">
        <f>IF(SP_SUL!Y424="","*",SP_SUL!Y424)</f>
        <v>*</v>
      </c>
      <c r="C420" s="95">
        <f>IF(SP_SUL!B424="","*",SP_SUL!B424)</f>
        <v>46094</v>
      </c>
      <c r="D420" s="94" t="str">
        <f>IF(SP_SUL!D424="","*",SP_SUL!D424)</f>
        <v>MODERNIZAÇÃO TURMA 2</v>
      </c>
      <c r="E420" s="94" t="str">
        <f>IF(SP_SUL!H424="","*",SP_SUL!H424)</f>
        <v>-</v>
      </c>
      <c r="F420" s="100" t="str">
        <f>IF(SP_SUL!M424="","*",SP_SUL!M424)</f>
        <v>ZXW-ZEZ</v>
      </c>
      <c r="G420" s="95" t="str">
        <f>IF(SP_SUL!I424="","*",SP_SUL!I424)</f>
        <v>-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-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C1" sqref="C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1607</v>
      </c>
      <c r="V1" s="234"/>
      <c r="W1" s="234"/>
    </row>
    <row r="2" spans="1:23" ht="15" customHeight="1">
      <c r="A2" s="87" t="s">
        <v>1608</v>
      </c>
      <c r="B2" s="87" t="s">
        <v>1609</v>
      </c>
      <c r="C2" s="87" t="s">
        <v>376</v>
      </c>
      <c r="D2" s="88" t="s">
        <v>961</v>
      </c>
      <c r="E2" s="88" t="s">
        <v>4</v>
      </c>
      <c r="F2" s="88" t="s">
        <v>1610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1611</v>
      </c>
      <c r="T2" s="91" t="s">
        <v>964</v>
      </c>
      <c r="U2" s="138">
        <f ca="1">TODAY()-1</f>
        <v>46092</v>
      </c>
      <c r="V2" s="138">
        <f ca="1">U2-1</f>
        <v>46091</v>
      </c>
      <c r="W2" s="138">
        <f ca="1">V2-1</f>
        <v>46090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</v>
      </c>
      <c r="V3" s="137">
        <f ca="1">_xlfn.XLOOKUP(G3&amp;$V$2,BS_CONTROLE[CHAVE],BS_CONTROLE[Quantidade_11],"-")</f>
        <v>1860</v>
      </c>
      <c r="W3" s="137">
        <f ca="1">_xlfn.XLOOKUP(G3&amp;$W$2,BS_CONTROLE[CHAVE],BS_CONTROLE[Quantidade_11],"-")</f>
        <v>1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>
        <f ca="1">_xlfn.XLOOKUP(G4&amp;$V$2,BS_CONTROLE[CHAVE],BS_CONTROLE[Quantidade_11],"-")</f>
        <v>40</v>
      </c>
      <c r="W4" s="137">
        <f ca="1">_xlfn.XLOOKUP(G4&amp;$W$2,BS_CONTROLE[CHAVE],BS_CONTROLE[Quantidade_11],"-")</f>
        <v>82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940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0</v>
      </c>
      <c r="V8" s="137" t="str">
        <f ca="1">_xlfn.XLOOKUP(G8&amp;$V$2,BS_CONTROLE[CHAVE],BS_CONTROLE[Quantidade_11],"-")</f>
        <v>-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1860</v>
      </c>
      <c r="W10" s="137">
        <f ca="1">_xlfn.XLOOKUP(G10&amp;$W$2,BS_CONTROLE[CHAVE],BS_CONTROLE[Quantidade_11],"-")</f>
        <v>1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0</v>
      </c>
      <c r="V12" s="137" t="str">
        <f ca="1">_xlfn.XLOOKUP(G12&amp;$V$2,BS_CONTROLE[CHAVE],BS_CONTROLE[Quantidade_11],"-")</f>
        <v>-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700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>
        <f ca="1">_xlfn.XLOOKUP(G16&amp;$V$2,BS_CONTROLE[CHAVE],BS_CONTROLE[Quantidade_11],"-")</f>
        <v>0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23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1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1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1750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>
        <f ca="1">_xlfn.XLOOKUP(G27&amp;$V$2,BS_CONTROLE[CHAVE],BS_CONTROLE[Quantidade_11],"-")</f>
        <v>40</v>
      </c>
      <c r="W27" s="137">
        <f ca="1">_xlfn.XLOOKUP(G27&amp;$W$2,BS_CONTROLE[CHAVE],BS_CONTROLE[Quantidade_11],"-")</f>
        <v>82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312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0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103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 t="str">
        <f ca="1">_xlfn.XLOOKUP(G42&amp;$U$2,BS_CONTROLE[CHAVE],BS_CONTROLE[Quantidade_11],"-")</f>
        <v>-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>
        <f ca="1">_xlfn.XLOOKUP(G43&amp;$V$2,BS_CONTROLE[CHAVE],BS_CONTROLE[Quantidade_11],"-")</f>
        <v>40</v>
      </c>
      <c r="W43" s="137">
        <f ca="1">_xlfn.XLOOKUP(G43&amp;$W$2,BS_CONTROLE[CHAVE],BS_CONTROLE[Quantidade_11],"-")</f>
        <v>82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700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1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</v>
      </c>
      <c r="V49" s="137">
        <f ca="1">_xlfn.XLOOKUP(G49&amp;$V$2,BS_CONTROLE[CHAVE],BS_CONTROLE[Quantidade_11],"-")</f>
        <v>1860</v>
      </c>
      <c r="W49" s="137">
        <f ca="1">_xlfn.XLOOKUP(G49&amp;$W$2,BS_CONTROLE[CHAVE],BS_CONTROLE[Quantidade_11],"-")</f>
        <v>1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101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940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0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312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23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1750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0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312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940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23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103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0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1750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>
        <f ca="1">_xlfn.XLOOKUP(G86&amp;$V$2,BS_CONTROLE[CHAVE],BS_CONTROLE[Quantidade_11],"-")</f>
        <v>40</v>
      </c>
      <c r="W86" s="137">
        <f ca="1">_xlfn.XLOOKUP(G86&amp;$W$2,BS_CONTROLE[CHAVE],BS_CONTROLE[Quantidade_11],"-")</f>
        <v>82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700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1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</v>
      </c>
      <c r="V94" s="137">
        <f ca="1">_xlfn.XLOOKUP(G94&amp;$V$2,BS_CONTROLE[CHAVE],BS_CONTROLE[Quantidade_11],"-")</f>
        <v>1860</v>
      </c>
      <c r="W94" s="137">
        <f ca="1">_xlfn.XLOOKUP(G94&amp;$W$2,BS_CONTROLE[CHAVE],BS_CONTROLE[Quantidade_11],"-")</f>
        <v>1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 t="str">
        <f ca="1">_xlfn.XLOOKUP(G95&amp;$U$2,BS_CONTROLE[CHAVE],BS_CONTROLE[Quantidade_11],"-")</f>
        <v>-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101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 t="str">
        <f ca="1">_xlfn.XLOOKUP(G98&amp;$V$2,BS_CONTROLE[CHAVE],BS_CONTROLE[Quantidade_11],"-")</f>
        <v>-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0</v>
      </c>
      <c r="V103" s="137" t="str">
        <f ca="1">_xlfn.XLOOKUP(G103&amp;$V$2,BS_CONTROLE[CHAVE],BS_CONTROLE[Quantidade_11],"-")</f>
        <v>-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</v>
      </c>
      <c r="V105" s="137" t="str">
        <f ca="1">_xlfn.XLOOKUP(G105&amp;$V$2,BS_CONTROLE[CHAVE],BS_CONTROLE[Quantidade_11],"-")</f>
        <v>-</v>
      </c>
      <c r="W105" s="137">
        <f ca="1">_xlfn.XLOOKUP(G105&amp;$W$2,BS_CONTROLE[CHAVE],BS_CONTROLE[Quantidade_11],"-")</f>
        <v>312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105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940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23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103</v>
      </c>
      <c r="V119" s="137">
        <f ca="1">_xlfn.XLOOKUP(G119&amp;$V$2,BS_CONTROLE[CHAVE],BS_CONTROLE[Quantidade_11],"-")</f>
        <v>0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0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101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1750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0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0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>
        <f ca="1">_xlfn.XLOOKUP(G132&amp;$V$2,BS_CONTROLE[CHAVE],BS_CONTROLE[Quantidade_11],"-")</f>
        <v>40</v>
      </c>
      <c r="W132" s="137">
        <f ca="1">_xlfn.XLOOKUP(G132&amp;$W$2,BS_CONTROLE[CHAVE],BS_CONTROLE[Quantidade_11],"-")</f>
        <v>82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312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0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</v>
      </c>
      <c r="V140" s="137">
        <f ca="1">_xlfn.XLOOKUP(G140&amp;$V$2,BS_CONTROLE[CHAVE],BS_CONTROLE[Quantidade_11],"-")</f>
        <v>1860</v>
      </c>
      <c r="W140" s="137">
        <f ca="1">_xlfn.XLOOKUP(G140&amp;$W$2,BS_CONTROLE[CHAVE],BS_CONTROLE[Quantidade_11],"-")</f>
        <v>1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312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940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23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0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105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1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101</v>
      </c>
      <c r="V156" s="137" t="str">
        <f ca="1">_xlfn.XLOOKUP(G156&amp;$V$2,BS_CONTROLE[CHAVE],BS_CONTROLE[Quantidade_11],"-")</f>
        <v>-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103</v>
      </c>
      <c r="V157" s="137">
        <f ca="1">_xlfn.XLOOKUP(G157&amp;$V$2,BS_CONTROLE[CHAVE],BS_CONTROLE[Quantidade_11],"-")</f>
        <v>0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1750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0</v>
      </c>
      <c r="V167" s="137" t="str">
        <f ca="1">_xlfn.XLOOKUP(G167&amp;$V$2,BS_CONTROLE[CHAVE],BS_CONTROLE[Quantidade_11],"-")</f>
        <v>-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0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 t="str">
        <f ca="1">_xlfn.XLOOKUP(G170&amp;$U$2,BS_CONTROLE[CHAVE],BS_CONTROLE[Quantidade_11],"-")</f>
        <v>-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</v>
      </c>
      <c r="V173" s="137">
        <f ca="1">_xlfn.XLOOKUP(G173&amp;$V$2,BS_CONTROLE[CHAVE],BS_CONTROLE[Quantidade_11],"-")</f>
        <v>1860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>
        <f ca="1">_xlfn.XLOOKUP(G174&amp;$V$2,BS_CONTROLE[CHAVE],BS_CONTROLE[Quantidade_11],"-")</f>
        <v>40</v>
      </c>
      <c r="W174" s="137">
        <f ca="1">_xlfn.XLOOKUP(G174&amp;$W$2,BS_CONTROLE[CHAVE],BS_CONTROLE[Quantidade_11],"-")</f>
        <v>82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312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</v>
      </c>
      <c r="V179" s="137" t="str">
        <f ca="1">_xlfn.XLOOKUP(G179&amp;$V$2,BS_CONTROLE[CHAVE],BS_CONTROLE[Quantidade_11],"-")</f>
        <v>-</v>
      </c>
      <c r="W179" s="137">
        <f ca="1">_xlfn.XLOOKUP(G179&amp;$W$2,BS_CONTROLE[CHAVE],BS_CONTROLE[Quantidade_11],"-")</f>
        <v>312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105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23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940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0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103</v>
      </c>
      <c r="V191" s="137">
        <f ca="1">_xlfn.XLOOKUP(G191&amp;$V$2,BS_CONTROLE[CHAVE],BS_CONTROLE[Quantidade_11],"-")</f>
        <v>0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103</v>
      </c>
      <c r="V192" s="137">
        <f ca="1">_xlfn.XLOOKUP(G192&amp;$V$2,BS_CONTROLE[CHAVE],BS_CONTROLE[Quantidade_11],"-")</f>
        <v>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1750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700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</v>
      </c>
      <c r="V211" s="137">
        <f ca="1">_xlfn.XLOOKUP(G211&amp;$V$2,BS_CONTROLE[CHAVE],BS_CONTROLE[Quantidade_11],"-")</f>
        <v>1860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 t="str">
        <f ca="1">_xlfn.XLOOKUP(G212&amp;$U$2,BS_CONTROLE[CHAVE],BS_CONTROLE[Quantidade_11],"-")</f>
        <v>-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0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>
        <f ca="1">_xlfn.XLOOKUP(G224&amp;$V$2,BS_CONTROLE[CHAVE],BS_CONTROLE[Quantidade_11],"-")</f>
        <v>1</v>
      </c>
      <c r="W224" s="137">
        <f ca="1">_xlfn.XLOOKUP(G224&amp;$W$2,BS_CONTROLE[CHAVE],BS_CONTROLE[Quantidade_11],"-")</f>
        <v>0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23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940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101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103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1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>
        <f ca="1">_xlfn.XLOOKUP(G242&amp;$V$2,BS_CONTROLE[CHAVE],BS_CONTROLE[Quantidade_11],"-")</f>
        <v>700</v>
      </c>
      <c r="W242" s="137">
        <f ca="1">_xlfn.XLOOKUP(G242&amp;$W$2,BS_CONTROLE[CHAVE],BS_CONTROLE[Quantidade_11],"-")</f>
        <v>1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</v>
      </c>
      <c r="V245" s="137">
        <f ca="1">_xlfn.XLOOKUP(G245&amp;$V$2,BS_CONTROLE[CHAVE],BS_CONTROLE[Quantidade_11],"-")</f>
        <v>1860</v>
      </c>
      <c r="W245" s="137">
        <f ca="1">_xlfn.XLOOKUP(G245&amp;$W$2,BS_CONTROLE[CHAVE],BS_CONTROLE[Quantidade_11],"-")</f>
        <v>1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 t="str">
        <f ca="1">_xlfn.XLOOKUP(G246&amp;$U$2,BS_CONTROLE[CHAVE],BS_CONTROLE[Quantidade_11],"-")</f>
        <v>-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</v>
      </c>
      <c r="V252" s="137">
        <f ca="1">_xlfn.XLOOKUP(G252&amp;$V$2,BS_CONTROLE[CHAVE],BS_CONTROLE[Quantidade_11],"-")</f>
        <v>1860</v>
      </c>
      <c r="W252" s="137">
        <f ca="1">_xlfn.XLOOKUP(G252&amp;$W$2,BS_CONTROLE[CHAVE],BS_CONTROLE[Quantidade_11],"-")</f>
        <v>1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52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1</v>
      </c>
      <c r="V257" s="137" t="str">
        <f ca="1">_xlfn.XLOOKUP(G257&amp;$V$2,BS_CONTROLE[CHAVE],BS_CONTROLE[Quantidade_11],"-")</f>
        <v>-</v>
      </c>
      <c r="W257" s="137">
        <f ca="1">_xlfn.XLOOKUP(G257&amp;$W$2,BS_CONTROLE[CHAVE],BS_CONTROLE[Quantidade_11],"-")</f>
        <v>312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23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1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1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 t="str">
        <f ca="1">_xlfn.XLOOKUP(G263&amp;$U$2,BS_CONTROLE[CHAVE],BS_CONTROLE[Quantidade_11],"-")</f>
        <v>-</v>
      </c>
      <c r="V263" s="137">
        <f ca="1">_xlfn.XLOOKUP(G263&amp;$V$2,BS_CONTROLE[CHAVE],BS_CONTROLE[Quantidade_11],"-")</f>
        <v>0</v>
      </c>
      <c r="W263" s="137">
        <f ca="1">_xlfn.XLOOKUP(G263&amp;$W$2,BS_CONTROLE[CHAVE],BS_CONTROLE[Quantidade_11],"-")</f>
        <v>940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60</v>
      </c>
      <c r="V267" s="137">
        <f ca="1">_xlfn.XLOOKUP(G267&amp;$V$2,BS_CONTROLE[CHAVE],BS_CONTROLE[Quantidade_11],"-")</f>
        <v>40</v>
      </c>
      <c r="W267" s="137">
        <f ca="1">_xlfn.XLOOKUP(G267&amp;$W$2,BS_CONTROLE[CHAVE],BS_CONTROLE[Quantidade_11],"-")</f>
        <v>82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1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>
        <f ca="1">_xlfn.XLOOKUP(G270&amp;$U$2,BS_CONTROLE[CHAVE],BS_CONTROLE[Quantidade_11],"-")</f>
        <v>1</v>
      </c>
      <c r="V270" s="137" t="str">
        <f ca="1">_xlfn.XLOOKUP(G270&amp;$V$2,BS_CONTROLE[CHAVE],BS_CONTROLE[Quantidade_11],"-")</f>
        <v>-</v>
      </c>
      <c r="W270" s="137">
        <f ca="1">_xlfn.XLOOKUP(G270&amp;$W$2,BS_CONTROLE[CHAVE],BS_CONTROLE[Quantidade_11],"-")</f>
        <v>1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>
        <f ca="1">_xlfn.XLOOKUP(G271&amp;$U$2,BS_CONTROLE[CHAVE],BS_CONTROLE[Quantidade_11],"-")</f>
        <v>101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103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1750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>
        <f ca="1">_xlfn.XLOOKUP(G275&amp;$U$2,BS_CONTROLE[CHAVE],BS_CONTROLE[Quantidade_11],"-")</f>
        <v>0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>
        <f ca="1">_xlfn.XLOOKUP(G276&amp;$U$2,BS_CONTROLE[CHAVE],BS_CONTROLE[Quantidade_11],"-")</f>
        <v>0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>
        <f ca="1">_xlfn.XLOOKUP(G277&amp;$U$2,BS_CONTROLE[CHAVE],BS_CONTROLE[Quantidade_11],"-")</f>
        <v>0</v>
      </c>
      <c r="V277" s="137" t="str">
        <f ca="1">_xlfn.XLOOKUP(G277&amp;$V$2,BS_CONTROLE[CHAVE],BS_CONTROLE[Quantidade_11],"-")</f>
        <v>-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 t="str">
        <f ca="1">_xlfn.XLOOKUP(G282&amp;$U$2,BS_CONTROLE[CHAVE],BS_CONTROLE[Quantidade_11],"-")</f>
        <v>-</v>
      </c>
      <c r="V282" s="137">
        <f ca="1">_xlfn.XLOOKUP(G282&amp;$V$2,BS_CONTROLE[CHAVE],BS_CONTROLE[Quantidade_11],"-")</f>
        <v>700</v>
      </c>
      <c r="W282" s="137">
        <f ca="1">_xlfn.XLOOKUP(G282&amp;$W$2,BS_CONTROLE[CHAVE],BS_CONTROLE[Quantidade_11],"-")</f>
        <v>1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1</v>
      </c>
      <c r="W283" s="137">
        <f ca="1">_xlfn.XLOOKUP(G283&amp;$W$2,BS_CONTROLE[CHAVE],BS_CONTROLE[Quantidade_11],"-")</f>
        <v>1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>
        <f ca="1">_xlfn.XLOOKUP(G284&amp;$W$2,BS_CONTROLE[CHAVE],BS_CONTROLE[Quantidade_11],"-")</f>
        <v>0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 t="str">
        <f ca="1">_xlfn.XLOOKUP(G285&amp;$U$2,BS_CONTROLE[CHAVE],BS_CONTROLE[Quantidade_11],"-")</f>
        <v>-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</v>
      </c>
      <c r="V286" s="137">
        <f ca="1">_xlfn.XLOOKUP(G286&amp;$V$2,BS_CONTROLE[CHAVE],BS_CONTROLE[Quantidade_11],"-")</f>
        <v>1860</v>
      </c>
      <c r="W286" s="137">
        <f ca="1">_xlfn.XLOOKUP(G286&amp;$W$2,BS_CONTROLE[CHAVE],BS_CONTROLE[Quantidade_11],"-")</f>
        <v>1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>
        <f ca="1">_xlfn.XLOOKUP(G288&amp;$U$2,BS_CONTROLE[CHAVE],BS_CONTROLE[Quantidade_11],"-")</f>
        <v>0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52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312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23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0</v>
      </c>
      <c r="W296" s="137">
        <f ca="1">_xlfn.XLOOKUP(G296&amp;$W$2,BS_CONTROLE[CHAVE],BS_CONTROLE[Quantidade_11],"-")</f>
        <v>1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940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>
        <f ca="1">_xlfn.XLOOKUP(G299&amp;$W$2,BS_CONTROLE[CHAVE],BS_CONTROLE[Quantidade_11],"-")</f>
        <v>0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60</v>
      </c>
      <c r="V300" s="137">
        <f ca="1">_xlfn.XLOOKUP(G300&amp;$V$2,BS_CONTROLE[CHAVE],BS_CONTROLE[Quantidade_11],"-")</f>
        <v>40</v>
      </c>
      <c r="W300" s="137">
        <f ca="1">_xlfn.XLOOKUP(G300&amp;$W$2,BS_CONTROLE[CHAVE],BS_CONTROLE[Quantidade_11],"-")</f>
        <v>82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1</v>
      </c>
      <c r="V301" s="137">
        <f ca="1">_xlfn.XLOOKUP(G301&amp;$V$2,BS_CONTROLE[CHAVE],BS_CONTROLE[Quantidade_11],"-")</f>
        <v>0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2</v>
      </c>
      <c r="V302" s="137">
        <f ca="1">_xlfn.XLOOKUP(G302&amp;$V$2,BS_CONTROLE[CHAVE],BS_CONTROLE[Quantidade_11],"-")</f>
        <v>0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103</v>
      </c>
      <c r="V304" s="137">
        <f ca="1">_xlfn.XLOOKUP(G304&amp;$V$2,BS_CONTROLE[CHAVE],BS_CONTROLE[Quantidade_11],"-")</f>
        <v>0</v>
      </c>
      <c r="W304" s="137">
        <f ca="1">_xlfn.XLOOKUP(G304&amp;$W$2,BS_CONTROLE[CHAVE],BS_CONTROLE[Quantidade_11],"-")</f>
        <v>0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103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1750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0</v>
      </c>
      <c r="V307" s="137">
        <f ca="1">_xlfn.XLOOKUP(G307&amp;$V$2,BS_CONTROLE[CHAVE],BS_CONTROLE[Quantidade_11],"-")</f>
        <v>1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 t="str">
        <f ca="1">_xlfn.XLOOKUP(G309&amp;$U$2,BS_CONTROLE[CHAVE],BS_CONTROLE[Quantidade_11],"-")</f>
        <v>-</v>
      </c>
      <c r="V309" s="137">
        <f ca="1">_xlfn.XLOOKUP(G309&amp;$V$2,BS_CONTROLE[CHAVE],BS_CONTROLE[Quantidade_11],"-")</f>
        <v>0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0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 t="str">
        <f ca="1">_xlfn.XLOOKUP(G311&amp;$U$2,BS_CONTROLE[CHAVE],BS_CONTROLE[Quantidade_11],"-")</f>
        <v>-</v>
      </c>
      <c r="V311" s="137">
        <f ca="1">_xlfn.XLOOKUP(G311&amp;$V$2,BS_CONTROLE[CHAVE],BS_CONTROLE[Quantidade_11],"-")</f>
        <v>0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 t="str">
        <f ca="1">_xlfn.XLOOKUP(G315&amp;$U$2,BS_CONTROLE[CHAVE],BS_CONTROLE[Quantidade_11],"-")</f>
        <v>-</v>
      </c>
      <c r="V315" s="137">
        <f ca="1">_xlfn.XLOOKUP(G315&amp;$V$2,BS_CONTROLE[CHAVE],BS_CONTROLE[Quantidade_11],"-")</f>
        <v>1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700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</v>
      </c>
      <c r="V317" s="137">
        <f ca="1">_xlfn.XLOOKUP(G317&amp;$V$2,BS_CONTROLE[CHAVE],BS_CONTROLE[Quantidade_11],"-")</f>
        <v>1860</v>
      </c>
      <c r="W317" s="137">
        <f ca="1">_xlfn.XLOOKUP(G317&amp;$W$2,BS_CONTROLE[CHAVE],BS_CONTROLE[Quantidade_11],"-")</f>
        <v>1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0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 t="str">
        <f ca="1">_xlfn.XLOOKUP(G320&amp;$U$2,BS_CONTROLE[CHAVE],BS_CONTROLE[Quantidade_11],"-")</f>
        <v>-</v>
      </c>
      <c r="V320" s="137">
        <f ca="1">_xlfn.XLOOKUP(G320&amp;$V$2,BS_CONTROLE[CHAVE],BS_CONTROLE[Quantidade_11],"-")</f>
        <v>1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1</v>
      </c>
      <c r="W321" s="137">
        <f ca="1">_xlfn.XLOOKUP(G321&amp;$W$2,BS_CONTROLE[CHAVE],BS_CONTROLE[Quantidade_11],"-")</f>
        <v>1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0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52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1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>
        <f ca="1">_xlfn.XLOOKUP(G327&amp;$W$2,BS_CONTROLE[CHAVE],BS_CONTROLE[Quantidade_11],"-")</f>
        <v>0</v>
      </c>
    </row>
    <row r="328" spans="1:23" hidden="1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>
        <f ca="1">_xlfn.XLOOKUP(G328&amp;$U$2,BS_CONTROLE[CHAVE],BS_CONTROLE[Quantidade_11],"-")</f>
        <v>1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312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0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>
        <f ca="1">_xlfn.XLOOKUP(G330&amp;$U$2,BS_CONTROLE[CHAVE],BS_CONTROLE[Quantidade_11],"-")</f>
        <v>0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0</v>
      </c>
      <c r="W332" s="137">
        <f ca="1">_xlfn.XLOOKUP(G332&amp;$W$2,BS_CONTROLE[CHAVE],BS_CONTROLE[Quantidade_11],"-")</f>
        <v>23</v>
      </c>
    </row>
    <row r="333" spans="1:23" hidden="1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0</v>
      </c>
      <c r="W333" s="137">
        <f ca="1">_xlfn.XLOOKUP(G333&amp;$W$2,BS_CONTROLE[CHAVE],BS_CONTROLE[Quantidade_11],"-")</f>
        <v>1</v>
      </c>
    </row>
    <row r="334" spans="1:23" hidden="1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 hidden="1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>
        <f ca="1">_xlfn.XLOOKUP(G335&amp;$W$2,BS_CONTROLE[CHAVE],BS_CONTROLE[Quantidade_11],"-")</f>
        <v>0</v>
      </c>
    </row>
    <row r="336" spans="1:23" hidden="1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>
        <f ca="1">_xlfn.XLOOKUP(G336&amp;$U$2,BS_CONTROLE[CHAVE],BS_CONTROLE[Quantidade_11],"-")</f>
        <v>105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>
        <f ca="1">_xlfn.XLOOKUP(G337&amp;$U$2,BS_CONTROLE[CHAVE],BS_CONTROLE[Quantidade_11],"-")</f>
        <v>0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2</v>
      </c>
      <c r="V338" s="137">
        <f ca="1">_xlfn.XLOOKUP(G338&amp;$V$2,BS_CONTROLE[CHAVE],BS_CONTROLE[Quantidade_11],"-")</f>
        <v>0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1</v>
      </c>
      <c r="V339" s="137">
        <f ca="1">_xlfn.XLOOKUP(G339&amp;$V$2,BS_CONTROLE[CHAVE],BS_CONTROLE[Quantidade_11],"-")</f>
        <v>0</v>
      </c>
      <c r="W339" s="137">
        <f ca="1">_xlfn.XLOOKUP(G339&amp;$W$2,BS_CONTROLE[CHAVE],BS_CONTROLE[Quantidade_11],"-")</f>
        <v>0</v>
      </c>
    </row>
    <row r="340" spans="1:23" hidden="1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1750</v>
      </c>
      <c r="V340" s="137">
        <f ca="1">_xlfn.XLOOKUP(G340&amp;$V$2,BS_CONTROLE[CHAVE],BS_CONTROLE[Quantidade_11],"-")</f>
        <v>0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>
        <f ca="1">_xlfn.XLOOKUP(G341&amp;$U$2,BS_CONTROLE[CHAVE],BS_CONTROLE[Quantidade_11],"-")</f>
        <v>1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>
        <f ca="1">_xlfn.XLOOKUP(G342&amp;$U$2,BS_CONTROLE[CHAVE],BS_CONTROLE[Quantidade_11],"-")</f>
        <v>1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1</v>
      </c>
      <c r="V343" s="137">
        <f ca="1">_xlfn.XLOOKUP(G343&amp;$V$2,BS_CONTROLE[CHAVE],BS_CONTROLE[Quantidade_11],"-")</f>
        <v>0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6.9444444444444447E-4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103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(TP-780)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6.9444444444444447E-4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101</v>
      </c>
      <c r="V345" s="137" t="str">
        <f ca="1">_xlfn.XLOOKUP(G345&amp;$V$2,BS_CONTROLE[CHAVE],BS_CONTROLE[Quantidade_11],"-")</f>
        <v>-</v>
      </c>
      <c r="W345" s="137">
        <f ca="1">_xlfn.XLOOKUP(G345&amp;$W$2,BS_CONTROLE[CHAVE],BS_CONTROLE[Quantidade_11],"-")</f>
        <v>0</v>
      </c>
    </row>
    <row r="346" spans="1:23" hidden="1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0</v>
      </c>
      <c r="V346" s="137" t="str">
        <f ca="1">_xlfn.XLOOKUP(G346&amp;$V$2,BS_CONTROLE[CHAVE],BS_CONTROLE[Quantidade_11],"-")</f>
        <v>-</v>
      </c>
      <c r="W346" s="137">
        <f ca="1">_xlfn.XLOOKUP(G346&amp;$W$2,BS_CONTROLE[CHAVE],BS_CONTROLE[Quantidade_11],"-")</f>
        <v>0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 t="str">
        <f ca="1">_xlfn.XLOOKUP(G347&amp;$V$2,BS_CONTROLE[CHAVE],BS_CONTROLE[Quantidade_11],"-")</f>
        <v>-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>
        <f ca="1">_xlfn.XLOOKUP(G348&amp;$U$2,BS_CONTROLE[CHAVE],BS_CONTROLE[Quantidade_11],"-")</f>
        <v>0</v>
      </c>
      <c r="V348" s="137" t="str">
        <f ca="1">_xlfn.XLOOKUP(G348&amp;$V$2,BS_CONTROLE[CHAVE],BS_CONTROLE[Quantidade_11],"-")</f>
        <v>-</v>
      </c>
      <c r="W348" s="137">
        <f ca="1">_xlfn.XLOOKUP(G348&amp;$W$2,BS_CONTROLE[CHAVE],BS_CONTROLE[Quantidade_11],"-")</f>
        <v>0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60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82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>
        <f ca="1">_xlfn.XLOOKUP(G350&amp;$U$2,BS_CONTROLE[CHAVE],BS_CONTROLE[Quantidade_11],"-")</f>
        <v>0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0</v>
      </c>
      <c r="V351" s="137">
        <f ca="1">_xlfn.XLOOKUP(G351&amp;$V$2,BS_CONTROLE[CHAVE],BS_CONTROLE[Quantidade_11],"-")</f>
        <v>1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>
        <f ca="1">_xlfn.XLOOKUP(G353&amp;$U$2,BS_CONTROLE[CHAVE],BS_CONTROLE[Quantidade_11],"-")</f>
        <v>0</v>
      </c>
      <c r="V353" s="137" t="str">
        <f ca="1">_xlfn.XLOOKUP(G353&amp;$V$2,BS_CONTROLE[CHAVE],BS_CONTROLE[Quantidade_11],"-")</f>
        <v>-</v>
      </c>
      <c r="W353" s="137">
        <f ca="1">_xlfn.XLOOKUP(G353&amp;$W$2,BS_CONTROLE[CHAVE],BS_CONTROLE[Quantidade_11],"-")</f>
        <v>0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52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</v>
      </c>
      <c r="V355" s="137">
        <f ca="1">_xlfn.XLOOKUP(G355&amp;$V$2,BS_CONTROLE[CHAVE],BS_CONTROLE[Quantidade_11],"-")</f>
        <v>1860</v>
      </c>
      <c r="W355" s="137">
        <f ca="1">_xlfn.XLOOKUP(G355&amp;$W$2,BS_CONTROLE[CHAVE],BS_CONTROLE[Quantidade_11],"-")</f>
        <v>1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0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>
        <f ca="1">_xlfn.XLOOKUP(G359&amp;$U$2,BS_CONTROLE[CHAVE],BS_CONTROLE[Quantidade_11],"-")</f>
        <v>105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1</v>
      </c>
    </row>
    <row r="362" spans="1:23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>
        <f ca="1">_xlfn.XLOOKUP(G362&amp;$U$2,BS_CONTROLE[CHAVE],BS_CONTROLE[Quantidade_11],"-")</f>
        <v>0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>
      <c r="A364" s="146" t="str">
        <f>IF(SP_SUL!Y367="","*",SP_SUL!Y367)</f>
        <v>OPORTUNIDADE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23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0</v>
      </c>
      <c r="W365" s="137">
        <f ca="1">_xlfn.XLOOKUP(G365&amp;$W$2,BS_CONTROLE[CHAVE],BS_CONTROLE[Quantidade_11],"-")</f>
        <v>940</v>
      </c>
    </row>
    <row r="366" spans="1:23">
      <c r="A366" s="146" t="str">
        <f>IF(SP_SUL!Y369="","*",SP_SUL!Y369)</f>
        <v>OPORTUNIDADE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IF(SP_SUL!Y372="","*",SP_SUL!Y372)</f>
        <v>OPORTUNIDADE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>
        <f ca="1">_xlfn.XLOOKUP(G369&amp;$U$2,BS_CONTROLE[CHAVE],BS_CONTROLE[Quantidade_11],"-")</f>
        <v>0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>
        <f>IF(SP_SUL!B373="","*",SP_SUL!B373)</f>
        <v>46093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>
        <f>IF(SP_SUL!O373="","*",SP_SUL!O373)</f>
        <v>0.35416666666666669</v>
      </c>
      <c r="Q370" s="143">
        <f>IF(SP_SUL!P373="","*",SP_SUL!P373)</f>
        <v>2.7777777777777776E-2</v>
      </c>
      <c r="R370" s="145" t="str">
        <f>IF(SP_SUL!Q373="","*",CONCATENATE(SP_SUL!Q373," ",SP_SUL!R373))</f>
        <v>1 BINÁRIO</v>
      </c>
      <c r="S370" s="145" t="str">
        <f>IF(SP_SUL!V373="","*",SP_SUL!V373)</f>
        <v>Felipe</v>
      </c>
      <c r="T370" s="145" t="str">
        <f>IF(SP_SUL!W373="","*",SP_SUL!W373)</f>
        <v>Recolhimeno de tampão</v>
      </c>
      <c r="U370" s="137">
        <f ca="1">_xlfn.XLOOKUP(G370&amp;$U$2,BS_CONTROLE[CHAVE],BS_CONTROLE[Quantidade_11],"-")</f>
        <v>1</v>
      </c>
      <c r="V370" s="137" t="str">
        <f ca="1">_xlfn.XLOOKUP(G370&amp;$V$2,BS_CONTROLE[CHAVE],BS_CONTROLE[Quantidade_11],"-")</f>
        <v>-</v>
      </c>
      <c r="W370" s="137">
        <f ca="1">_xlfn.XLOOKUP(G370&amp;$W$2,BS_CONTROLE[CHAVE],BS_CONTROLE[Quantidade_11],"-")</f>
        <v>1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ZKE-ZEV</v>
      </c>
      <c r="F371" s="145">
        <f>IF(SP_SUL!B374="","*",SP_SUL!B374)</f>
        <v>46093</v>
      </c>
      <c r="G371" s="145" t="str">
        <f>IF(SP_SUL!D374="","*",SP_SUL!D374)</f>
        <v>EDSON (TP-719)</v>
      </c>
      <c r="H371" s="145" t="str">
        <f>IF(SP_SUL!F374="","*",SP_SUL!F374)</f>
        <v>PDM - DESCARGA - DORMENTE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ZYQ-ZEM</v>
      </c>
      <c r="L371" s="139" t="str">
        <f>IF(SP_SUL!N374="","*",SP_SUL!N374)</f>
        <v>130ZYQ2</v>
      </c>
      <c r="M371" s="140">
        <f>IF(SP_SUL!J374="","*",SP_SUL!J374)</f>
        <v>55</v>
      </c>
      <c r="N371" s="144">
        <f>IF(SP_SUL!K374="","*",SP_SUL!K374)</f>
        <v>129.16999999999999</v>
      </c>
      <c r="O371" s="144">
        <f>IF(SP_SUL!L374="","*",SP_SUL!L374)</f>
        <v>129.61099999999999</v>
      </c>
      <c r="P371" s="143">
        <f>IF(SP_SUL!O374="","*",SP_SUL!O374)</f>
        <v>0.375</v>
      </c>
      <c r="Q371" s="143">
        <f>IF(SP_SUL!P374="","*",SP_SUL!P374)</f>
        <v>8.3333333333333329E-2</v>
      </c>
      <c r="R371" s="145" t="str">
        <f>IF(SP_SUL!Q374="","*",CONCATENATE(SP_SUL!Q374," ",SP_SUL!R374))</f>
        <v>30 Nº DE DORMENTES</v>
      </c>
      <c r="S371" s="145" t="str">
        <f>IF(SP_SUL!V374="","*",SP_SUL!V374)</f>
        <v>Felipe</v>
      </c>
      <c r="T371" s="145" t="str">
        <f>IF(SP_SUL!W374="","*",SP_SUL!W374)</f>
        <v>Substituição de dormentes</v>
      </c>
      <c r="U371" s="137">
        <f ca="1">_xlfn.XLOOKUP(G371&amp;$U$2,BS_CONTROLE[CHAVE],BS_CONTROLE[Quantidade_11],"-")</f>
        <v>103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>
      <c r="A372" s="146" t="str">
        <f>IF(SP_SUL!Y375="","*",SP_SUL!Y375)</f>
        <v>OPORTUNIDADE</v>
      </c>
      <c r="B372" s="146" t="str">
        <f>IF(SP_SUL!X375="","*",SP_SUL!X375)</f>
        <v>Oportunidade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ZKE-ZEV</v>
      </c>
      <c r="F372" s="145">
        <f>IF(SP_SUL!B375="","*",SP_SUL!B375)</f>
        <v>46093</v>
      </c>
      <c r="G372" s="145" t="str">
        <f>IF(SP_SUL!D375="","*",SP_SUL!D375)</f>
        <v>EDSON (TP-719)</v>
      </c>
      <c r="H372" s="145" t="str">
        <f>IF(SP_SUL!F375="","*",SP_SUL!F375)</f>
        <v>PDM - DESCARGA - DORMENTE</v>
      </c>
      <c r="I372" s="145" t="str">
        <f>IF(SP_SUL!H375="","*",SP_SUL!H375)</f>
        <v>-</v>
      </c>
      <c r="J372" s="145" t="str">
        <f>IF(SP_SUL!I375="","*",SP_SUL!I375)</f>
        <v>-</v>
      </c>
      <c r="K372" s="139" t="str">
        <f>IF(SP_SUL!M375="","*",SP_SUL!M375)</f>
        <v>ZYQ-ZEM</v>
      </c>
      <c r="L372" s="139" t="str">
        <f>IF(SP_SUL!N375="","*",SP_SUL!N375)</f>
        <v>ZEM1302</v>
      </c>
      <c r="M372" s="140">
        <f>IF(SP_SUL!J375="","*",SP_SUL!J375)</f>
        <v>55</v>
      </c>
      <c r="N372" s="144">
        <f>IF(SP_SUL!K375="","*",SP_SUL!K375)</f>
        <v>130.6</v>
      </c>
      <c r="O372" s="144">
        <f>IF(SP_SUL!L375="","*",SP_SUL!L375)</f>
        <v>130.80000000000001</v>
      </c>
      <c r="P372" s="143">
        <f>IF(SP_SUL!O375="","*",SP_SUL!O375)</f>
        <v>0.375</v>
      </c>
      <c r="Q372" s="143">
        <f>IF(SP_SUL!P375="","*",SP_SUL!P375)</f>
        <v>8.3333333333333329E-2</v>
      </c>
      <c r="R372" s="145" t="str">
        <f>IF(SP_SUL!Q375="","*",CONCATENATE(SP_SUL!Q375," ",SP_SUL!R375))</f>
        <v>30 Nº DE DORMENTES</v>
      </c>
      <c r="S372" s="145" t="str">
        <f>IF(SP_SUL!V375="","*",SP_SUL!V375)</f>
        <v>Felipe</v>
      </c>
      <c r="T372" s="145" t="str">
        <f>IF(SP_SUL!W375="","*",SP_SUL!W375)</f>
        <v>Substituição de dormentes</v>
      </c>
      <c r="U372" s="137">
        <f ca="1">_xlfn.XLOOKUP(G372&amp;$U$2,BS_CONTROLE[CHAVE],BS_CONTROLE[Quantidade_11],"-")</f>
        <v>103</v>
      </c>
      <c r="V372" s="137">
        <f ca="1">_xlfn.XLOOKUP(G372&amp;$V$2,BS_CONTROLE[CHAVE],BS_CONTROLE[Quantidade_11],"-")</f>
        <v>0</v>
      </c>
      <c r="W372" s="137">
        <f ca="1">_xlfn.XLOOKUP(G372&amp;$W$2,BS_CONTROLE[CHAVE],BS_CONTROLE[Quantidade_11],"-")</f>
        <v>0</v>
      </c>
    </row>
    <row r="373" spans="1:23">
      <c r="A373" s="146" t="str">
        <f>IF(SP_SUL!Y376="","*",SP_SUL!Y376)</f>
        <v>OPORTUNIDADE</v>
      </c>
      <c r="B373" s="146" t="str">
        <f>IF(SP_SUL!X376="","*",SP_SUL!X376)</f>
        <v>Oportunidade</v>
      </c>
      <c r="C373" s="146" t="str">
        <f>IF(SP_SUL!Z376="","*",SP_SUL!Z376)</f>
        <v>*</v>
      </c>
      <c r="D373" s="139" t="str">
        <f>IF(SP_SUL!S376="","*",SP_SUL!S376)</f>
        <v>SP SUL</v>
      </c>
      <c r="E373" s="139" t="str">
        <f>IF(SP_SUL!T376="","*",SP_SUL!T376)</f>
        <v>ZKE-ZEV</v>
      </c>
      <c r="F373" s="145">
        <f>IF(SP_SUL!B376="","*",SP_SUL!B376)</f>
        <v>46093</v>
      </c>
      <c r="G373" s="145" t="str">
        <f>IF(SP_SUL!D376="","*",SP_SUL!D376)</f>
        <v>V89</v>
      </c>
      <c r="H373" s="145" t="str">
        <f>IF(SP_SUL!F376="","*",SP_SUL!F376)</f>
        <v>MECANIZAÇÃO - SOCADORA</v>
      </c>
      <c r="I373" s="145" t="str">
        <f>IF(SP_SUL!H376="","*",SP_SUL!H376)</f>
        <v>ZEM130-1</v>
      </c>
      <c r="J373" s="145" t="str">
        <f>IF(SP_SUL!I376="","*",SP_SUL!I376)</f>
        <v>ZEM130-2</v>
      </c>
      <c r="K373" s="139" t="str">
        <f>IF(SP_SUL!M376="","*",SP_SUL!M376)</f>
        <v>ZYQ-ZEM</v>
      </c>
      <c r="L373" s="139" t="str">
        <f>IF(SP_SUL!N376="","*",SP_SUL!N376)</f>
        <v>ZEM1302</v>
      </c>
      <c r="M373" s="140">
        <f>IF(SP_SUL!J376="","*",SP_SUL!J376)</f>
        <v>55</v>
      </c>
      <c r="N373" s="144">
        <f>IF(SP_SUL!K376="","*",SP_SUL!K376)</f>
        <v>132.5</v>
      </c>
      <c r="O373" s="144">
        <f>IF(SP_SUL!L376="","*",SP_SUL!L376)</f>
        <v>131.97999999999999</v>
      </c>
      <c r="P373" s="143">
        <f>IF(SP_SUL!O376="","*",SP_SUL!O376)</f>
        <v>0.38541666666666669</v>
      </c>
      <c r="Q373" s="143">
        <f>IF(SP_SUL!P376="","*",SP_SUL!P376)</f>
        <v>8.3333333333333329E-2</v>
      </c>
      <c r="R373" s="145" t="str">
        <f>IF(SP_SUL!Q376="","*",CONCATENATE(SP_SUL!Q376," ",SP_SUL!R376))</f>
        <v>480 M</v>
      </c>
      <c r="S373" s="145" t="str">
        <f>IF(SP_SUL!V376="","*",SP_SUL!V376)</f>
        <v>Antonioni</v>
      </c>
      <c r="T373" s="145" t="str">
        <f>IF(SP_SUL!W376="","*",SP_SUL!W376)</f>
        <v>Socaria mecanizada</v>
      </c>
      <c r="U373" s="137">
        <f ca="1">_xlfn.XLOOKUP(G373&amp;$U$2,BS_CONTROLE[CHAVE],BS_CONTROLE[Quantidade_11],"-")</f>
        <v>1750</v>
      </c>
      <c r="V373" s="137">
        <f ca="1">_xlfn.XLOOKUP(G373&amp;$V$2,BS_CONTROLE[CHAVE],BS_CONTROLE[Quantidade_11],"-")</f>
        <v>0</v>
      </c>
      <c r="W373" s="137">
        <f ca="1">_xlfn.XLOOKUP(G373&amp;$W$2,BS_CONTROLE[CHAVE],BS_CONTROLE[Quantidade_11],"-")</f>
        <v>0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IF(SP_SUL!Y378="","*",SP_SUL!Y378)</f>
        <v>OPORTUNIDADE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ZKE-ZEV</v>
      </c>
      <c r="F375" s="145">
        <f>IF(SP_SUL!B378="","*",SP_SUL!B378)</f>
        <v>46093</v>
      </c>
      <c r="G375" s="145" t="str">
        <f>IF(SP_SUL!D378="","*",SP_SUL!D378)</f>
        <v>MOD ZRB</v>
      </c>
      <c r="H375" s="145" t="str">
        <f>IF(SP_SUL!F378="","*",SP_SUL!F378)</f>
        <v>BLOCO</v>
      </c>
      <c r="I375" s="145" t="str">
        <f>IF(SP_SUL!H378="","*",SP_SUL!H378)</f>
        <v>-</v>
      </c>
      <c r="J375" s="145" t="str">
        <f>IF(SP_SUL!I378="","*",SP_SUL!I378)</f>
        <v>-</v>
      </c>
      <c r="K375" s="139" t="str">
        <f>IF(SP_SUL!M378="","*",SP_SUL!M378)</f>
        <v>ZEJ-ZRB</v>
      </c>
      <c r="L375" s="139" t="str">
        <f>IF(SP_SUL!N378="","*",SP_SUL!N378)</f>
        <v>ZEJZRB</v>
      </c>
      <c r="M375" s="140">
        <f>IF(SP_SUL!J378="","*",SP_SUL!J378)</f>
        <v>55</v>
      </c>
      <c r="N375" s="144">
        <f>IF(SP_SUL!K378="","*",SP_SUL!K378)</f>
        <v>145.9</v>
      </c>
      <c r="O375" s="144">
        <f>IF(SP_SUL!L378="","*",SP_SUL!L378)</f>
        <v>151.69999999999999</v>
      </c>
      <c r="P375" s="143">
        <f>IF(SP_SUL!O378="","*",SP_SUL!O378)</f>
        <v>0.33333333333333331</v>
      </c>
      <c r="Q375" s="143">
        <f>IF(SP_SUL!P378="","*",SP_SUL!P378)</f>
        <v>0.33333333333333331</v>
      </c>
      <c r="R375" s="145" t="str">
        <f>IF(SP_SUL!Q378="","*",CONCATENATE(SP_SUL!Q378," ",SP_SUL!R378))</f>
        <v>1 BINÁRIO</v>
      </c>
      <c r="S375" s="145" t="str">
        <f>IF(SP_SUL!V378="","*",SP_SUL!V378)</f>
        <v>Alisson</v>
      </c>
      <c r="T375" s="145" t="str">
        <f>IF(SP_SUL!W378="","*",SP_SUL!W378)</f>
        <v>Bloco Modernização</v>
      </c>
      <c r="U375" s="137" t="str">
        <f ca="1">_xlfn.XLOOKUP(G375&amp;$U$2,BS_CONTROLE[CHAVE],BS_CONTROLE[Quantidade_11],"-")</f>
        <v>-</v>
      </c>
      <c r="V375" s="137">
        <f ca="1">_xlfn.XLOOKUP(G375&amp;$V$2,BS_CONTROLE[CHAVE],BS_CONTROLE[Quantidade_11],"-")</f>
        <v>0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ZKE-ZEV</v>
      </c>
      <c r="F376" s="145">
        <f>IF(SP_SUL!B379="","*",SP_SUL!B379)</f>
        <v>46093</v>
      </c>
      <c r="G376" s="145" t="str">
        <f>IF(SP_SUL!D379="","*",SP_SUL!D379)</f>
        <v>W96</v>
      </c>
      <c r="H376" s="145" t="str">
        <f>IF(SP_SUL!F379="","*",SP_SUL!F379)</f>
        <v>MODERNIZAÇÃO - OUTRA ATIVIDADE</v>
      </c>
      <c r="I376" s="145" t="str">
        <f>IF(SP_SUL!H379="","*",SP_SUL!H379)</f>
        <v xml:space="preserve">ZEM1 </v>
      </c>
      <c r="J376" s="145" t="str">
        <f>IF(SP_SUL!I379="","*",SP_SUL!I379)</f>
        <v xml:space="preserve">ZEM1 </v>
      </c>
      <c r="K376" s="139" t="str">
        <f>IF(SP_SUL!M379="","*",SP_SUL!M379)</f>
        <v>ZEJ-ZEV</v>
      </c>
      <c r="L376" s="139" t="str">
        <f>IF(SP_SUL!N379="","*",SP_SUL!N379)</f>
        <v>148ZEJ2</v>
      </c>
      <c r="M376" s="140">
        <f>IF(SP_SUL!J379="","*",SP_SUL!J379)</f>
        <v>55</v>
      </c>
      <c r="N376" s="144">
        <f>IF(SP_SUL!K379="","*",SP_SUL!K379)</f>
        <v>147.52000000000001</v>
      </c>
      <c r="O376" s="144" t="str">
        <f>IF(SP_SUL!L379="","*",SP_SUL!L379)</f>
        <v>-</v>
      </c>
      <c r="P376" s="143">
        <f>IF(SP_SUL!O379="","*",SP_SUL!O379)</f>
        <v>0.31944444444444442</v>
      </c>
      <c r="Q376" s="143">
        <f>IF(SP_SUL!P379="","*",SP_SUL!P379)</f>
        <v>0</v>
      </c>
      <c r="R376" s="145" t="str">
        <f>IF(SP_SUL!Q379="","*",CONCATENATE(SP_SUL!Q379," ",SP_SUL!R379))</f>
        <v>1 BINÁRIO</v>
      </c>
      <c r="S376" s="145" t="str">
        <f>IF(SP_SUL!V379="","*",SP_SUL!V379)</f>
        <v>Alisson</v>
      </c>
      <c r="T376" s="145" t="str">
        <f>IF(SP_SUL!W379="","*",SP_SUL!W379)</f>
        <v>Deslocamento de ZEM-1 até o km147+520 entre 148ZEJ-2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ZKE-ZEV</v>
      </c>
      <c r="F377" s="145">
        <f>IF(SP_SUL!B380="","*",SP_SUL!B380)</f>
        <v>46093</v>
      </c>
      <c r="G377" s="145" t="str">
        <f>IF(SP_SUL!D380="","*",SP_SUL!D380)</f>
        <v>W99</v>
      </c>
      <c r="H377" s="145" t="str">
        <f>IF(SP_SUL!F380="","*",SP_SUL!F380)</f>
        <v>MODERNIZAÇÃO - PEDRA - DESCARGA</v>
      </c>
      <c r="I377" s="145" t="str">
        <f>IF(SP_SUL!H380="","*",SP_SUL!H380)</f>
        <v>ZEM1</v>
      </c>
      <c r="J377" s="145" t="str">
        <f>IF(SP_SUL!I380="","*",SP_SUL!I380)</f>
        <v xml:space="preserve">ZEM1 </v>
      </c>
      <c r="K377" s="139" t="str">
        <f>IF(SP_SUL!M380="","*",SP_SUL!M380)</f>
        <v>ZEJ-ZEV</v>
      </c>
      <c r="L377" s="139" t="str">
        <f>IF(SP_SUL!N380="","*",SP_SUL!N380)</f>
        <v>ZRB1502</v>
      </c>
      <c r="M377" s="140">
        <f>IF(SP_SUL!J380="","*",SP_SUL!J380)</f>
        <v>55</v>
      </c>
      <c r="N377" s="144">
        <f>IF(SP_SUL!K380="","*",SP_SUL!K380)</f>
        <v>150.1</v>
      </c>
      <c r="O377" s="144" t="str">
        <f>IF(SP_SUL!L380="","*",SP_SUL!L380)</f>
        <v>-</v>
      </c>
      <c r="P377" s="143">
        <f>IF(SP_SUL!O380="","*",SP_SUL!O380)</f>
        <v>0.30555555555555558</v>
      </c>
      <c r="Q377" s="143">
        <f>IF(SP_SUL!P380="","*",SP_SUL!P380)</f>
        <v>0</v>
      </c>
      <c r="R377" s="145" t="str">
        <f>IF(SP_SUL!Q380="","*",CONCATENATE(SP_SUL!Q380," ",SP_SUL!R380))</f>
        <v>10 VAGÕES</v>
      </c>
      <c r="S377" s="145" t="str">
        <f>IF(SP_SUL!V380="","*",SP_SUL!V380)</f>
        <v>Alisson</v>
      </c>
      <c r="T377" s="145" t="str">
        <f>IF(SP_SUL!W380="","*",SP_SUL!W380)</f>
        <v>Deslocamento de ZEM-1 até km150+100 entre ZRB150-2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ZKE-ZEV</v>
      </c>
      <c r="F378" s="145">
        <f>IF(SP_SUL!B381="","*",SP_SUL!B381)</f>
        <v>46093</v>
      </c>
      <c r="G378" s="145" t="str">
        <f>IF(SP_SUL!D381="","*",SP_SUL!D381)</f>
        <v>V95</v>
      </c>
      <c r="H378" s="145" t="str">
        <f>IF(SP_SUL!F381="","*",SP_SUL!F381)</f>
        <v>MODERNIZAÇÃO - SOCADORA</v>
      </c>
      <c r="I378" s="145" t="str">
        <f>IF(SP_SUL!H381="","*",SP_SUL!H381)</f>
        <v>ZEM1301</v>
      </c>
      <c r="J378" s="145" t="str">
        <f>IF(SP_SUL!I381="","*",SP_SUL!I381)</f>
        <v>ZEM1</v>
      </c>
      <c r="K378" s="139" t="str">
        <f>IF(SP_SUL!M381="","*",SP_SUL!M381)</f>
        <v>ZEJ-ZEV</v>
      </c>
      <c r="L378" s="139" t="str">
        <f>IF(SP_SUL!N381="","*",SP_SUL!N381)</f>
        <v>ZRB1502</v>
      </c>
      <c r="M378" s="140">
        <f>IF(SP_SUL!J381="","*",SP_SUL!J381)</f>
        <v>55</v>
      </c>
      <c r="N378" s="144">
        <f>IF(SP_SUL!K381="","*",SP_SUL!K381)</f>
        <v>150.15</v>
      </c>
      <c r="O378" s="144" t="str">
        <f>IF(SP_SUL!L381="","*",SP_SUL!L381)</f>
        <v>-</v>
      </c>
      <c r="P378" s="143">
        <f>IF(SP_SUL!O381="","*",SP_SUL!O381)</f>
        <v>0.30555555555555558</v>
      </c>
      <c r="Q378" s="143">
        <f>IF(SP_SUL!P381="","*",SP_SUL!P381)</f>
        <v>0</v>
      </c>
      <c r="R378" s="145" t="str">
        <f>IF(SP_SUL!Q381="","*",CONCATENATE(SP_SUL!Q381," ",SP_SUL!R381))</f>
        <v>500 M</v>
      </c>
      <c r="S378" s="145" t="str">
        <f>IF(SP_SUL!V381="","*",SP_SUL!V381)</f>
        <v>Alisson</v>
      </c>
      <c r="T378" s="145" t="str">
        <f>IF(SP_SUL!W381="","*",SP_SUL!W381)</f>
        <v>Deslocamento de ZEM-1 até km 150+150 entre ZRB150-2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ZKE-ZEV</v>
      </c>
      <c r="F379" s="145">
        <f>IF(SP_SUL!B382="","*",SP_SUL!B382)</f>
        <v>46093</v>
      </c>
      <c r="G379" s="145" t="str">
        <f>IF(SP_SUL!D382="","*",SP_SUL!D382)</f>
        <v>W97</v>
      </c>
      <c r="H379" s="145" t="str">
        <f>IF(SP_SUL!F382="","*",SP_SUL!F382)</f>
        <v>MODERNIZAÇÃO - OUTRA ATIVIDADE</v>
      </c>
      <c r="I379" s="145" t="str">
        <f>IF(SP_SUL!H382="","*",SP_SUL!H382)</f>
        <v>Z3VZEV</v>
      </c>
      <c r="J379" s="145" t="str">
        <f>IF(SP_SUL!I382="","*",SP_SUL!I382)</f>
        <v>Z3VZEV</v>
      </c>
      <c r="K379" s="139" t="str">
        <f>IF(SP_SUL!M382="","*",SP_SUL!M382)</f>
        <v>ZEJ-ZEV</v>
      </c>
      <c r="L379" s="139" t="str">
        <f>IF(SP_SUL!N382="","*",SP_SUL!N382)</f>
        <v>ZRB1502</v>
      </c>
      <c r="M379" s="140">
        <f>IF(SP_SUL!J382="","*",SP_SUL!J382)</f>
        <v>55</v>
      </c>
      <c r="N379" s="144">
        <f>IF(SP_SUL!K382="","*",SP_SUL!K382)</f>
        <v>150.6</v>
      </c>
      <c r="O379" s="144" t="str">
        <f>IF(SP_SUL!L382="","*",SP_SUL!L382)</f>
        <v>-</v>
      </c>
      <c r="P379" s="143">
        <f>IF(SP_SUL!O382="","*",SP_SUL!O382)</f>
        <v>0.30555555555555558</v>
      </c>
      <c r="Q379" s="143">
        <f>IF(SP_SUL!P382="","*",SP_SUL!P382)</f>
        <v>0</v>
      </c>
      <c r="R379" s="145" t="str">
        <f>IF(SP_SUL!Q382="","*",CONCATENATE(SP_SUL!Q382," ",SP_SUL!R382))</f>
        <v>1 BINÁRIO</v>
      </c>
      <c r="S379" s="145" t="str">
        <f>IF(SP_SUL!V382="","*",SP_SUL!V382)</f>
        <v>Alisson</v>
      </c>
      <c r="T379" s="145" t="str">
        <f>IF(SP_SUL!W382="","*",SP_SUL!W382)</f>
        <v>W97 + V96 Deslocamento em comboio de ZEV até km 150+600 entre ZRB150-2</v>
      </c>
      <c r="U379" s="137" t="str">
        <f ca="1">_xlfn.XLOOKUP(G379&amp;$U$2,BS_CONTROLE[CHAVE],BS_CONTROLE[Quantidade_11],"-")</f>
        <v>-</v>
      </c>
      <c r="V379" s="137">
        <f ca="1">_xlfn.XLOOKUP(G379&amp;$V$2,BS_CONTROLE[CHAVE],BS_CONTROLE[Quantidade_11],"-")</f>
        <v>0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IF(SP_SUL!Y383="","*",SP_SUL!Y383)</f>
        <v>OPORTUNIDADE</v>
      </c>
      <c r="B380" s="146" t="str">
        <f>IF(SP_SUL!X383="","*",SP_SUL!X383)</f>
        <v>Oportunidade</v>
      </c>
      <c r="C380" s="146" t="str">
        <f>IF(SP_SUL!Z383="","*",SP_SUL!Z383)</f>
        <v>*</v>
      </c>
      <c r="D380" s="139" t="str">
        <f>IF(SP_SUL!S383="","*",SP_SUL!S383)</f>
        <v>SP SUL</v>
      </c>
      <c r="E380" s="139" t="str">
        <f>IF(SP_SUL!T383="","*",SP_SUL!T383)</f>
        <v>ZKE-ZEV</v>
      </c>
      <c r="F380" s="145">
        <f>IF(SP_SUL!B383="","*",SP_SUL!B383)</f>
        <v>46093</v>
      </c>
      <c r="G380" s="145" t="str">
        <f>IF(SP_SUL!D383="","*",SP_SUL!D383)</f>
        <v>V96</v>
      </c>
      <c r="H380" s="145" t="str">
        <f>IF(SP_SUL!F383="","*",SP_SUL!F383)</f>
        <v>MODERNIZAÇÃO - SOCADORA</v>
      </c>
      <c r="I380" s="145" t="str">
        <f>IF(SP_SUL!H383="","*",SP_SUL!H383)</f>
        <v>Z3VZEV</v>
      </c>
      <c r="J380" s="145" t="str">
        <f>IF(SP_SUL!I383="","*",SP_SUL!I383)</f>
        <v>Z3VZEV</v>
      </c>
      <c r="K380" s="139" t="str">
        <f>IF(SP_SUL!M383="","*",SP_SUL!M383)</f>
        <v>ZEJ-ZEV</v>
      </c>
      <c r="L380" s="139" t="str">
        <f>IF(SP_SUL!N383="","*",SP_SUL!N383)</f>
        <v>ZRB1502</v>
      </c>
      <c r="M380" s="140">
        <f>IF(SP_SUL!J383="","*",SP_SUL!J383)</f>
        <v>55</v>
      </c>
      <c r="N380" s="144">
        <f>IF(SP_SUL!K383="","*",SP_SUL!K383)</f>
        <v>150.6</v>
      </c>
      <c r="O380" s="144" t="str">
        <f>IF(SP_SUL!L383="","*",SP_SUL!L383)</f>
        <v>-</v>
      </c>
      <c r="P380" s="143">
        <f>IF(SP_SUL!O383="","*",SP_SUL!O383)</f>
        <v>0.30555555555555558</v>
      </c>
      <c r="Q380" s="143">
        <f>IF(SP_SUL!P383="","*",SP_SUL!P383)</f>
        <v>0</v>
      </c>
      <c r="R380" s="145" t="str">
        <f>IF(SP_SUL!Q383="","*",CONCATENATE(SP_SUL!Q383," ",SP_SUL!R383))</f>
        <v>500 M</v>
      </c>
      <c r="S380" s="145" t="str">
        <f>IF(SP_SUL!V383="","*",SP_SUL!V383)</f>
        <v>Alisson</v>
      </c>
      <c r="T380" s="145" t="str">
        <f>IF(SP_SUL!W383="","*",SP_SUL!W383)</f>
        <v>W97 + V96 Deslocamento em comboio de ZEV até km 150+600 entre ZRB150-2</v>
      </c>
      <c r="U380" s="137" t="str">
        <f ca="1">_xlfn.XLOOKUP(G380&amp;$U$2,BS_CONTROLE[CHAVE],BS_CONTROLE[Quantidade_11],"-")</f>
        <v>-</v>
      </c>
      <c r="V380" s="137">
        <f ca="1">_xlfn.XLOOKUP(G380&amp;$V$2,BS_CONTROLE[CHAVE],BS_CONTROLE[Quantidade_11],"-")</f>
        <v>0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46093</v>
      </c>
      <c r="G381" s="145" t="str">
        <f>IF(SP_SUL!D384="","*",SP_SUL!D384)</f>
        <v>MODERNIZAÇÃO TURMA 2</v>
      </c>
      <c r="H381" s="145" t="str">
        <f>IF(SP_SUL!F384="","*",SP_SUL!F384)</f>
        <v>MODERNIZAÇÃO - SOLDA</v>
      </c>
      <c r="I381" s="145" t="str">
        <f>IF(SP_SUL!H384="","*",SP_SUL!H384)</f>
        <v>-</v>
      </c>
      <c r="J381" s="145" t="str">
        <f>IF(SP_SUL!I384="","*",SP_SUL!I384)</f>
        <v>-</v>
      </c>
      <c r="K381" s="139" t="str">
        <f>IF(SP_SUL!M384="","*",SP_SUL!M384)</f>
        <v>ZEJ-ZEV</v>
      </c>
      <c r="L381" s="139" t="str">
        <f>IF(SP_SUL!N384="","*",SP_SUL!N384)</f>
        <v>148ZEJ2</v>
      </c>
      <c r="M381" s="140">
        <f>IF(SP_SUL!J384="","*",SP_SUL!J384)</f>
        <v>55</v>
      </c>
      <c r="N381" s="144">
        <f>IF(SP_SUL!K384="","*",SP_SUL!K384)</f>
        <v>148</v>
      </c>
      <c r="O381" s="144">
        <f>IF(SP_SUL!L384="","*",SP_SUL!L384)</f>
        <v>148.4</v>
      </c>
      <c r="P381" s="143">
        <f>IF(SP_SUL!O384="","*",SP_SUL!O384)</f>
        <v>0.33333333333333331</v>
      </c>
      <c r="Q381" s="143">
        <f>IF(SP_SUL!P384="","*",SP_SUL!P384)</f>
        <v>0</v>
      </c>
      <c r="R381" s="145" t="str">
        <f>IF(SP_SUL!Q384="","*",CONCATENATE(SP_SUL!Q384," ",SP_SUL!R384))</f>
        <v>2 Nº DE SOLDA</v>
      </c>
      <c r="S381" s="145" t="str">
        <f>IF(SP_SUL!V384="","*",SP_SUL!V384)</f>
        <v>Alisson</v>
      </c>
      <c r="T381" s="145" t="str">
        <f>IF(SP_SUL!W384="","*",SP_SUL!W384)</f>
        <v xml:space="preserve">Execução de solda - Condicionado a temperatura </v>
      </c>
      <c r="U381" s="137">
        <f ca="1">_xlfn.XLOOKUP(G381&amp;$U$2,BS_CONTROLE[CHAVE],BS_CONTROLE[Quantidade_11],"-")</f>
        <v>0</v>
      </c>
      <c r="V381" s="137">
        <f ca="1">_xlfn.XLOOKUP(G381&amp;$V$2,BS_CONTROLE[CHAVE],BS_CONTROLE[Quantidade_11],"-")</f>
        <v>1</v>
      </c>
      <c r="W381" s="137">
        <f ca="1">_xlfn.XLOOKUP(G381&amp;$W$2,BS_CONTROLE[CHAVE],BS_CONTROLE[Quantidade_11],"-")</f>
        <v>0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ZEV-ZPT</v>
      </c>
      <c r="F383" s="145">
        <f>IF(SP_SUL!B386="","*",SP_SUL!B386)</f>
        <v>46093</v>
      </c>
      <c r="G383" s="145" t="str">
        <f>IF(SP_SUL!D386="","*",SP_SUL!D386)</f>
        <v>JACIANO (TF-674)</v>
      </c>
      <c r="H383" s="145" t="str">
        <f>IF(SP_SUL!F386="","*",SP_SUL!F386)</f>
        <v>PDM - SUBSTITUIÇÃO - DORMENTE</v>
      </c>
      <c r="I383" s="145" t="str">
        <f>IF(SP_SUL!H386="","*",SP_SUL!H386)</f>
        <v>-</v>
      </c>
      <c r="J383" s="145" t="str">
        <f>IF(SP_SUL!I386="","*",SP_SUL!I386)</f>
        <v>-</v>
      </c>
      <c r="K383" s="139" t="str">
        <f>IF(SP_SUL!M386="","*",SP_SUL!M386)</f>
        <v>ZEZ-069</v>
      </c>
      <c r="L383" s="139" t="str">
        <f>IF(SP_SUL!N386="","*",SP_SUL!N386)</f>
        <v>K73K721</v>
      </c>
      <c r="M383" s="140">
        <f>IF(SP_SUL!J386="","*",SP_SUL!J386)</f>
        <v>54</v>
      </c>
      <c r="N383" s="144">
        <f>IF(SP_SUL!K386="","*",SP_SUL!K386)</f>
        <v>72</v>
      </c>
      <c r="O383" s="144" t="str">
        <f>IF(SP_SUL!L386="","*",SP_SUL!L386)</f>
        <v>-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30 Nº DE DORMENTES</v>
      </c>
      <c r="S383" s="145" t="str">
        <f>IF(SP_SUL!V386="","*",SP_SUL!V386)</f>
        <v>Moises</v>
      </c>
      <c r="T383" s="145" t="str">
        <f>IF(SP_SUL!W386="","*",SP_SUL!W386)</f>
        <v>Substituição de dormentes</v>
      </c>
      <c r="U383" s="137">
        <f ca="1">_xlfn.XLOOKUP(G383&amp;$U$2,BS_CONTROLE[CHAVE],BS_CONTROLE[Quantidade_11],"-")</f>
        <v>0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ZEV-ZPT</v>
      </c>
      <c r="F384" s="145">
        <f>IF(SP_SUL!B387="","*",SP_SUL!B387)</f>
        <v>46093</v>
      </c>
      <c r="G384" s="145" t="str">
        <f>IF(SP_SUL!D387="","*",SP_SUL!D387)</f>
        <v>MODERNIZAÇÃO TURMA 2</v>
      </c>
      <c r="H384" s="145" t="str">
        <f>IF(SP_SUL!F387="","*",SP_SUL!F387)</f>
        <v>MODERNIZAÇÃO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ZXW-ZEZ</v>
      </c>
      <c r="L384" s="139" t="str">
        <f>IF(SP_SUL!N387="","*",SP_SUL!N387)</f>
        <v>ZXWK792</v>
      </c>
      <c r="M384" s="140">
        <f>IF(SP_SUL!J387="","*",SP_SUL!J387)</f>
        <v>92</v>
      </c>
      <c r="N384" s="144">
        <f>IF(SP_SUL!K387="","*",SP_SUL!K387)</f>
        <v>79.67</v>
      </c>
      <c r="O384" s="144" t="str">
        <f>IF(SP_SUL!L387="","*",SP_SUL!L387)</f>
        <v>-</v>
      </c>
      <c r="P384" s="143">
        <f>IF(SP_SUL!O387="","*",SP_SUL!O387)</f>
        <v>0.34375</v>
      </c>
      <c r="Q384" s="143">
        <f>IF(SP_SUL!P387="","*",SP_SUL!P387)</f>
        <v>6.25E-2</v>
      </c>
      <c r="R384" s="145" t="str">
        <f>IF(SP_SUL!Q387="","*",CONCATENATE(SP_SUL!Q387," ",SP_SUL!R387))</f>
        <v>1 Nº DE SOLDA</v>
      </c>
      <c r="S384" s="145" t="str">
        <f>IF(SP_SUL!V387="","*",SP_SUL!V387)</f>
        <v>Augusto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ZEV-ZPT</v>
      </c>
      <c r="F385" s="145">
        <f>IF(SP_SUL!B388="","*",SP_SUL!B388)</f>
        <v>46093</v>
      </c>
      <c r="G385" s="145" t="str">
        <f>IF(SP_SUL!D388="","*",SP_SUL!D388)</f>
        <v>CARLOS (TP-722)</v>
      </c>
      <c r="H385" s="145" t="str">
        <f>IF(SP_SUL!F388="","*",SP_SUL!F388)</f>
        <v>PDM - SUBSTITUIÇÃO - DORMENTE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ZXW</v>
      </c>
      <c r="L385" s="139" t="str">
        <f>IF(SP_SUL!N388="","*",SP_SUL!N388)</f>
        <v>ZXW2</v>
      </c>
      <c r="M385" s="140">
        <f>IF(SP_SUL!J388="","*",SP_SUL!J388)</f>
        <v>92</v>
      </c>
      <c r="N385" s="144">
        <f>IF(SP_SUL!K388="","*",SP_SUL!K388)</f>
        <v>82</v>
      </c>
      <c r="O385" s="144" t="str">
        <f>IF(SP_SUL!L388="","*",SP_SUL!L388)</f>
        <v>-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30 Nº DE DORMENTES</v>
      </c>
      <c r="S385" s="145" t="str">
        <f>IF(SP_SUL!V388="","*",SP_SUL!V388)</f>
        <v>Moises</v>
      </c>
      <c r="T385" s="145" t="str">
        <f>IF(SP_SUL!W388="","*",SP_SUL!W388)</f>
        <v>Substituição de dormentes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0</v>
      </c>
    </row>
    <row r="386" spans="1:23">
      <c r="A386" s="146" t="str">
        <f>IF(SP_SUL!Y389="","*",SP_SUL!Y389)</f>
        <v>OPORTUNIDADE</v>
      </c>
      <c r="B386" s="146" t="str">
        <f>IF(SP_SUL!X389="","*",SP_SUL!X389)</f>
        <v>Oportunidade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ZEV-ZPT</v>
      </c>
      <c r="F386" s="145">
        <f>IF(SP_SUL!B389="","*",SP_SUL!B389)</f>
        <v>46093</v>
      </c>
      <c r="G386" s="145" t="str">
        <f>IF(SP_SUL!D389="","*",SP_SUL!D389)</f>
        <v>RAFAEL (TP-695)</v>
      </c>
      <c r="H386" s="145" t="str">
        <f>IF(SP_SUL!F389="","*",SP_SUL!F389)</f>
        <v>PDM - AMV - JACARÉ</v>
      </c>
      <c r="I386" s="145" t="str">
        <f>IF(SP_SUL!H389="","*",SP_SUL!H389)</f>
        <v>-</v>
      </c>
      <c r="J386" s="145" t="str">
        <f>IF(SP_SUL!I389="","*",SP_SUL!I389)</f>
        <v>*</v>
      </c>
      <c r="K386" s="139" t="str">
        <f>IF(SP_SUL!M389="","*",SP_SUL!M389)</f>
        <v>ZGP</v>
      </c>
      <c r="L386" s="139" t="str">
        <f>IF(SP_SUL!N389="","*",SP_SUL!N389)</f>
        <v>ZGP2</v>
      </c>
      <c r="M386" s="140">
        <f>IF(SP_SUL!J389="","*",SP_SUL!J389)</f>
        <v>92</v>
      </c>
      <c r="N386" s="144">
        <f>IF(SP_SUL!K389="","*",SP_SUL!K389)</f>
        <v>101.95</v>
      </c>
      <c r="O386" s="144" t="str">
        <f>IF(SP_SUL!L389="","*",SP_SUL!L389)</f>
        <v>-</v>
      </c>
      <c r="P386" s="143">
        <f>IF(SP_SUL!O389="","*",SP_SUL!O389)</f>
        <v>0.375</v>
      </c>
      <c r="Q386" s="143">
        <f>IF(SP_SUL!P389="","*",SP_SUL!P389)</f>
        <v>0.125</v>
      </c>
      <c r="R386" s="145" t="str">
        <f>IF(SP_SUL!Q389="","*",CONCATENATE(SP_SUL!Q389," ",SP_SUL!R389))</f>
        <v>2 Nº DE PEÇAS</v>
      </c>
      <c r="S386" s="145" t="str">
        <f>IF(SP_SUL!V389="","*",SP_SUL!V389)</f>
        <v>Moises</v>
      </c>
      <c r="T386" s="145" t="str">
        <f>IF(SP_SUL!W389="","*",SP_SUL!W389)</f>
        <v>PDM - Substituição de jacaré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0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IF(SP_SUL!Y390="","*",SP_SUL!Y390)</f>
        <v>OPORTUNIDADE</v>
      </c>
      <c r="B387" s="146" t="str">
        <f>IF(SP_SUL!X390="","*",SP_SUL!X390)</f>
        <v>Contrato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ZEV-ZPT</v>
      </c>
      <c r="F387" s="145">
        <f>IF(SP_SUL!B390="","*",SP_SUL!B390)</f>
        <v>46093</v>
      </c>
      <c r="G387" s="145" t="str">
        <f>IF(SP_SUL!D390="","*",SP_SUL!D390)</f>
        <v>MOD ZGP</v>
      </c>
      <c r="H387" s="145" t="str">
        <f>IF(SP_SUL!F390="","*",SP_SUL!F390)</f>
        <v>BLOCO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ZGP</v>
      </c>
      <c r="L387" s="139" t="str">
        <f>IF(SP_SUL!N390="","*",SP_SUL!N390)</f>
        <v>ZGP2</v>
      </c>
      <c r="M387" s="140">
        <f>IF(SP_SUL!J390="","*",SP_SUL!J390)</f>
        <v>92</v>
      </c>
      <c r="N387" s="144">
        <f>IF(SP_SUL!K390="","*",SP_SUL!K390)</f>
        <v>102</v>
      </c>
      <c r="O387" s="144">
        <f>IF(SP_SUL!L390="","*",SP_SUL!L390)</f>
        <v>106.3</v>
      </c>
      <c r="P387" s="143">
        <f>IF(SP_SUL!O390="","*",SP_SUL!O390)</f>
        <v>0.33333333333333331</v>
      </c>
      <c r="Q387" s="143">
        <f>IF(SP_SUL!P390="","*",SP_SUL!P390)</f>
        <v>0.22916666666666666</v>
      </c>
      <c r="R387" s="145" t="str">
        <f>IF(SP_SUL!Q390="","*",CONCATENATE(SP_SUL!Q390," ",SP_SUL!R390))</f>
        <v>1 BINÁRIO</v>
      </c>
      <c r="S387" s="145" t="str">
        <f>IF(SP_SUL!V390="","*",SP_SUL!V390)</f>
        <v>Augusto</v>
      </c>
      <c r="T387" s="145" t="str">
        <f>IF(SP_SUL!W390="","*",SP_SUL!W390)</f>
        <v>Bloco Modernização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1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ZEV-ZPT</v>
      </c>
      <c r="F388" s="145">
        <f>IF(SP_SUL!B391="","*",SP_SUL!B391)</f>
        <v>46093</v>
      </c>
      <c r="G388" s="145" t="str">
        <f>IF(SP_SUL!D391="","*",SP_SUL!D391)</f>
        <v>V85</v>
      </c>
      <c r="H388" s="145" t="str">
        <f>IF(SP_SUL!F391="","*",SP_SUL!F391)</f>
        <v>MECANIZAÇÃO - SOCADORA</v>
      </c>
      <c r="I388" s="145" t="str">
        <f>IF(SP_SUL!H391="","*",SP_SUL!H391)</f>
        <v>ZDRZPT</v>
      </c>
      <c r="J388" s="145" t="str">
        <f>IF(SP_SUL!I391="","*",SP_SUL!I391)</f>
        <v>ZDRZPT</v>
      </c>
      <c r="K388" s="139" t="str">
        <f>IF(SP_SUL!M391="","*",SP_SUL!M391)</f>
        <v>ZGP</v>
      </c>
      <c r="L388" s="139" t="str">
        <f>IF(SP_SUL!N391="","*",SP_SUL!N391)</f>
        <v>ZGP2</v>
      </c>
      <c r="M388" s="140">
        <f>IF(SP_SUL!J391="","*",SP_SUL!J391)</f>
        <v>92</v>
      </c>
      <c r="N388" s="144">
        <f>IF(SP_SUL!K391="","*",SP_SUL!K391)</f>
        <v>102.1</v>
      </c>
      <c r="O388" s="144">
        <f>IF(SP_SUL!L391="","*",SP_SUL!L391)</f>
        <v>103.54</v>
      </c>
      <c r="P388" s="143">
        <f>IF(SP_SUL!O391="","*",SP_SUL!O391)</f>
        <v>0.32291666666666669</v>
      </c>
      <c r="Q388" s="143">
        <f>IF(SP_SUL!P391="","*",SP_SUL!P391)</f>
        <v>0</v>
      </c>
      <c r="R388" s="145" t="str">
        <f>IF(SP_SUL!Q391="","*",CONCATENATE(SP_SUL!Q391," ",SP_SUL!R391))</f>
        <v>1310 M</v>
      </c>
      <c r="S388" s="145" t="str">
        <f>IF(SP_SUL!V391="","*",SP_SUL!V391)</f>
        <v>Augusto</v>
      </c>
      <c r="T388" s="145" t="str">
        <f>IF(SP_SUL!W391="","*",SP_SUL!W391)</f>
        <v>Socaria Mecanizada</v>
      </c>
      <c r="U388" s="137">
        <f ca="1">_xlfn.XLOOKUP(G388&amp;$U$2,BS_CONTROLE[CHAVE],BS_CONTROLE[Quantidade_11],"-")</f>
        <v>1</v>
      </c>
      <c r="V388" s="137">
        <f ca="1">_xlfn.XLOOKUP(G388&amp;$V$2,BS_CONTROLE[CHAVE],BS_CONTROLE[Quantidade_11],"-")</f>
        <v>1860</v>
      </c>
      <c r="W388" s="137">
        <f ca="1">_xlfn.XLOOKUP(G388&amp;$W$2,BS_CONTROLE[CHAVE],BS_CONTROLE[Quantidade_11],"-")</f>
        <v>1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46093</v>
      </c>
      <c r="G389" s="145" t="str">
        <f>IF(SP_SUL!D392="","*",SP_SUL!D392)</f>
        <v>W62</v>
      </c>
      <c r="H389" s="145" t="str">
        <f>IF(SP_SUL!F392="","*",SP_SUL!F392)</f>
        <v>MODERNIZAÇÃO - PEDRA - DESCARGA</v>
      </c>
      <c r="I389" s="145" t="str">
        <f>IF(SP_SUL!H392="","*",SP_SUL!H392)</f>
        <v>ZDRZPT</v>
      </c>
      <c r="J389" s="145" t="str">
        <f>IF(SP_SUL!I392="","*",SP_SUL!I392)</f>
        <v>ZDRZPT</v>
      </c>
      <c r="K389" s="139" t="str">
        <f>IF(SP_SUL!M392="","*",SP_SUL!M392)</f>
        <v>ZGP</v>
      </c>
      <c r="L389" s="139" t="str">
        <f>IF(SP_SUL!N392="","*",SP_SUL!N392)</f>
        <v>ZGP2</v>
      </c>
      <c r="M389" s="140">
        <f>IF(SP_SUL!J392="","*",SP_SUL!J392)</f>
        <v>92</v>
      </c>
      <c r="N389" s="144">
        <f>IF(SP_SUL!K392="","*",SP_SUL!K392)</f>
        <v>103.07</v>
      </c>
      <c r="O389" s="144">
        <f>IF(SP_SUL!L392="","*",SP_SUL!L392)</f>
        <v>104.8</v>
      </c>
      <c r="P389" s="143">
        <f>IF(SP_SUL!O392="","*",SP_SUL!O392)</f>
        <v>0.32291666666666669</v>
      </c>
      <c r="Q389" s="143">
        <f>IF(SP_SUL!P392="","*",SP_SUL!P392)</f>
        <v>0</v>
      </c>
      <c r="R389" s="145" t="str">
        <f>IF(SP_SUL!Q392="","*",CONCATENATE(SP_SUL!Q392," ",SP_SUL!R392))</f>
        <v>2 VAGÕES</v>
      </c>
      <c r="S389" s="145" t="str">
        <f>IF(SP_SUL!V392="","*",SP_SUL!V392)</f>
        <v>Augusto</v>
      </c>
      <c r="T389" s="145" t="str">
        <f>IF(SP_SUL!W392="","*",SP_SUL!W392)</f>
        <v>Descarga de dormentes + Recolha de dormentes + Descarga de pedra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1</v>
      </c>
      <c r="W389" s="137">
        <f ca="1">_xlfn.XLOOKUP(G389&amp;$W$2,BS_CONTROLE[CHAVE],BS_CONTROLE[Quantidade_11],"-")</f>
        <v>1</v>
      </c>
    </row>
    <row r="390" spans="1:23">
      <c r="A390" s="146" t="str">
        <f>IF(SP_SUL!Y393="","*",SP_SUL!Y393)</f>
        <v>OPORTUNIDADE</v>
      </c>
      <c r="B390" s="146" t="str">
        <f>IF(SP_SUL!X393="","*",SP_SUL!X393)</f>
        <v>Oportunidade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46093</v>
      </c>
      <c r="G390" s="145" t="str">
        <f>IF(SP_SUL!D393="","*",SP_SUL!D393)</f>
        <v>HUELTON (TP-725)</v>
      </c>
      <c r="H390" s="145" t="str">
        <f>IF(SP_SUL!F393="","*",SP_SUL!F393)</f>
        <v>PDM - SOLDA</v>
      </c>
      <c r="I390" s="145" t="str">
        <f>IF(SP_SUL!H393="","*",SP_SUL!H393)</f>
        <v>-</v>
      </c>
      <c r="J390" s="145" t="str">
        <f>IF(SP_SUL!I393="","*",SP_SUL!I393)</f>
        <v>*</v>
      </c>
      <c r="K390" s="139" t="str">
        <f>IF(SP_SUL!M393="","*",SP_SUL!M393)</f>
        <v>ZPT</v>
      </c>
      <c r="L390" s="139" t="str">
        <f>IF(SP_SUL!N393="","*",SP_SUL!N393)</f>
        <v>ZPT2</v>
      </c>
      <c r="M390" s="140">
        <f>IF(SP_SUL!J393="","*",SP_SUL!J393)</f>
        <v>92</v>
      </c>
      <c r="N390" s="144">
        <f>IF(SP_SUL!K393="","*",SP_SUL!K393)</f>
        <v>106.8</v>
      </c>
      <c r="O390" s="144" t="str">
        <f>IF(SP_SUL!L393="","*",SP_SUL!L393)</f>
        <v>-</v>
      </c>
      <c r="P390" s="143">
        <f>IF(SP_SUL!O393="","*",SP_SUL!O393)</f>
        <v>0.375</v>
      </c>
      <c r="Q390" s="143">
        <f>IF(SP_SUL!P393="","*",SP_SUL!P393)</f>
        <v>0.125</v>
      </c>
      <c r="R390" s="145" t="str">
        <f>IF(SP_SUL!Q393="","*",CONCATENATE(SP_SUL!Q393," ",SP_SUL!R393))</f>
        <v>2 Nº DE SOLDA</v>
      </c>
      <c r="S390" s="145" t="str">
        <f>IF(SP_SUL!V393="","*",SP_SUL!V393)</f>
        <v>Moises</v>
      </c>
      <c r="T390" s="145" t="str">
        <f>IF(SP_SUL!W393="","*",SP_SUL!W393)</f>
        <v xml:space="preserve">Execução de solda - Condicionado a temperatura </v>
      </c>
      <c r="U390" s="137" t="str">
        <f ca="1">_xlfn.XLOOKUP(G390&amp;$U$2,BS_CONTROLE[CHAVE],BS_CONTROLE[Quantidade_11],"-")</f>
        <v>-</v>
      </c>
      <c r="V390" s="137">
        <f ca="1">_xlfn.XLOOKUP(G390&amp;$V$2,BS_CONTROLE[CHAVE],BS_CONTROLE[Quantidade_11],"-")</f>
        <v>0</v>
      </c>
      <c r="W390" s="137">
        <f ca="1">_xlfn.XLOOKUP(G390&amp;$W$2,BS_CONTROLE[CHAVE],BS_CONTROLE[Quantidade_11],"-")</f>
        <v>0</v>
      </c>
    </row>
    <row r="391" spans="1:23">
      <c r="A391" s="146" t="str">
        <f>IF(SP_SUL!Y394="","*",SP_SUL!Y394)</f>
        <v>OPORTUNIDADE</v>
      </c>
      <c r="B391" s="146" t="str">
        <f>IF(SP_SUL!X394="","*",SP_SUL!X394)</f>
        <v>Oportunidade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46093</v>
      </c>
      <c r="G391" s="145" t="str">
        <f>IF(SP_SUL!D394="","*",SP_SUL!D394)</f>
        <v>EXPANSÃO TURMA 1</v>
      </c>
      <c r="H391" s="145" t="str">
        <f>IF(SP_SUL!F394="","*",SP_SUL!F394)</f>
        <v>EXPANSÃO - SOLDA</v>
      </c>
      <c r="I391" s="145" t="str">
        <f>IF(SP_SUL!H394="","*",SP_SUL!H394)</f>
        <v>-</v>
      </c>
      <c r="J391" s="145" t="str">
        <f>IF(SP_SUL!I394="","*",SP_SUL!I394)</f>
        <v>-</v>
      </c>
      <c r="K391" s="139" t="str">
        <f>IF(SP_SUL!M394="","*",SP_SUL!M394)</f>
        <v>ZGM-109</v>
      </c>
      <c r="L391" s="139">
        <f>IF(SP_SUL!N394="","*",SP_SUL!N394)</f>
        <v>1121111</v>
      </c>
      <c r="M391" s="140">
        <f>IF(SP_SUL!J394="","*",SP_SUL!J394)</f>
        <v>30</v>
      </c>
      <c r="N391" s="144">
        <f>IF(SP_SUL!K394="","*",SP_SUL!K394)</f>
        <v>111.5</v>
      </c>
      <c r="O391" s="144">
        <f>IF(SP_SUL!L394="","*",SP_SUL!L394)</f>
        <v>112</v>
      </c>
      <c r="P391" s="143">
        <f>IF(SP_SUL!O394="","*",SP_SUL!O394)</f>
        <v>0.41666666666666669</v>
      </c>
      <c r="Q391" s="143">
        <f>IF(SP_SUL!P394="","*",SP_SUL!P394)</f>
        <v>6.25E-2</v>
      </c>
      <c r="R391" s="145" t="str">
        <f>IF(SP_SUL!Q394="","*",CONCATENATE(SP_SUL!Q394," ",SP_SUL!R394))</f>
        <v>1 Nº DE SOLDA</v>
      </c>
      <c r="S391" s="145" t="str">
        <f>IF(SP_SUL!V394="","*",SP_SUL!V394)</f>
        <v>Pedro</v>
      </c>
      <c r="T391" s="145" t="str">
        <f>IF(SP_SUL!W394="","*",SP_SUL!W394)</f>
        <v xml:space="preserve">Execução de solda - Condicionado a temperatura </v>
      </c>
      <c r="U391" s="137">
        <f ca="1">_xlfn.XLOOKUP(G391&amp;$U$2,BS_CONTROLE[CHAVE],BS_CONTROLE[Quantidade_11],"-")</f>
        <v>0</v>
      </c>
      <c r="V391" s="137" t="str">
        <f ca="1">_xlfn.XLOOKUP(G391&amp;$V$2,BS_CONTROLE[CHAVE],BS_CONTROLE[Quantidade_11],"-")</f>
        <v>-</v>
      </c>
      <c r="W391" s="137">
        <f ca="1">_xlfn.XLOOKUP(G391&amp;$W$2,BS_CONTROLE[CHAVE],BS_CONTROLE[Quantidade_11],"-")</f>
        <v>0</v>
      </c>
    </row>
    <row r="392" spans="1:23">
      <c r="A392" s="146" t="str">
        <f>IF(SP_SUL!Y395="","*",SP_SUL!Y395)</f>
        <v>OPORTUNIDADE</v>
      </c>
      <c r="B392" s="146" t="str">
        <f>IF(SP_SUL!X395="","*",SP_SUL!X395)</f>
        <v>Oportunidade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46093</v>
      </c>
      <c r="G392" s="145" t="str">
        <f>IF(SP_SUL!D395="","*",SP_SUL!D395)</f>
        <v>DIEGO (TF-42)</v>
      </c>
      <c r="H392" s="145" t="str">
        <f>IF(SP_SUL!F395="","*",SP_SUL!F395)</f>
        <v>LIMPEZA LASTRO</v>
      </c>
      <c r="I392" s="145" t="str">
        <f>IF(SP_SUL!H395="","*",SP_SUL!H395)</f>
        <v>-</v>
      </c>
      <c r="J392" s="145" t="str">
        <f>IF(SP_SUL!I395="","*",SP_SUL!I395)</f>
        <v>-</v>
      </c>
      <c r="K392" s="139" t="str">
        <f>IF(SP_SUL!M395="","*",SP_SUL!M395)</f>
        <v>ZGM-109</v>
      </c>
      <c r="L392" s="139">
        <f>IF(SP_SUL!N395="","*",SP_SUL!N395)</f>
        <v>1131121</v>
      </c>
      <c r="M392" s="140">
        <f>IF(SP_SUL!J395="","*",SP_SUL!J395)</f>
        <v>30</v>
      </c>
      <c r="N392" s="144">
        <f>IF(SP_SUL!K395="","*",SP_SUL!K395)</f>
        <v>113</v>
      </c>
      <c r="O392" s="144" t="str">
        <f>IF(SP_SUL!L395="","*",SP_SUL!L395)</f>
        <v>-</v>
      </c>
      <c r="P392" s="143">
        <f>IF(SP_SUL!O395="","*",SP_SUL!O395)</f>
        <v>0.41666666666666669</v>
      </c>
      <c r="Q392" s="143">
        <f>IF(SP_SUL!P395="","*",SP_SUL!P395)</f>
        <v>6.25E-2</v>
      </c>
      <c r="R392" s="145" t="str">
        <f>IF(SP_SUL!Q395="","*",CONCATENATE(SP_SUL!Q395," ",SP_SUL!R395))</f>
        <v>30 M</v>
      </c>
      <c r="S392" s="145" t="str">
        <f>IF(SP_SUL!V395="","*",SP_SUL!V395)</f>
        <v>Moises</v>
      </c>
      <c r="T392" s="145" t="str">
        <f>IF(SP_SUL!W395="","*",SP_SUL!W395)</f>
        <v>Limpeza de lastro</v>
      </c>
      <c r="U392" s="137">
        <f ca="1">_xlfn.XLOOKUP(G392&amp;$U$2,BS_CONTROLE[CHAVE],BS_CONTROLE[Quantidade_11],"-")</f>
        <v>52</v>
      </c>
      <c r="V392" s="137">
        <f ca="1">_xlfn.XLOOKUP(G392&amp;$V$2,BS_CONTROLE[CHAVE],BS_CONTROLE[Quantidade_11],"-")</f>
        <v>0</v>
      </c>
      <c r="W392" s="137">
        <f ca="1">_xlfn.XLOOKUP(G392&amp;$W$2,BS_CONTROLE[CHAVE],BS_CONTROLE[Quantidade_11],"-")</f>
        <v>0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ZEV-ZPT</v>
      </c>
      <c r="F393" s="145">
        <f>IF(SP_SUL!B396="","*",SP_SUL!B396)</f>
        <v>46093</v>
      </c>
      <c r="G393" s="145" t="str">
        <f>IF(SP_SUL!D396="","*",SP_SUL!D396)</f>
        <v>A84</v>
      </c>
      <c r="H393" s="145" t="str">
        <f>IF(SP_SUL!F396="","*",SP_SUL!F396)</f>
        <v>DETECÇÃO - RONDA 7 DIAS</v>
      </c>
      <c r="I393" s="145" t="str">
        <f>IF(SP_SUL!H396="","*",SP_SUL!H396)</f>
        <v>ZPT105-1</v>
      </c>
      <c r="J393" s="145" t="str">
        <f>IF(SP_SUL!I396="","*",SP_SUL!I396)</f>
        <v>ZEV-1</v>
      </c>
      <c r="K393" s="139" t="str">
        <f>IF(SP_SUL!M396="","*",SP_SUL!M396)</f>
        <v>ZPT-ZEV</v>
      </c>
      <c r="L393" s="139" t="str">
        <f>IF(SP_SUL!N396="","*",SP_SUL!N396)</f>
        <v>ZPT-ZEV</v>
      </c>
      <c r="M393" s="140">
        <f>IF(SP_SUL!J396="","*",SP_SUL!J396)</f>
        <v>54</v>
      </c>
      <c r="N393" s="144">
        <f>IF(SP_SUL!K396="","*",SP_SUL!K396)</f>
        <v>106</v>
      </c>
      <c r="O393" s="144" t="str">
        <f>IF(SP_SUL!L396="","*",SP_SUL!L396)</f>
        <v>*</v>
      </c>
      <c r="P393" s="143">
        <f>IF(SP_SUL!O396="","*",SP_SUL!O396)</f>
        <v>0.3125</v>
      </c>
      <c r="Q393" s="143">
        <f>IF(SP_SUL!P396="","*",SP_SUL!P396)</f>
        <v>4.1666666666666664E-2</v>
      </c>
      <c r="R393" s="145" t="str">
        <f>IF(SP_SUL!Q396="","*",CONCATENATE(SP_SUL!Q396," ",SP_SUL!R396))</f>
        <v>1 KM</v>
      </c>
      <c r="S393" s="145" t="str">
        <f>IF(SP_SUL!V396="","*",SP_SUL!V396)</f>
        <v>Jhon</v>
      </c>
      <c r="T393" s="145" t="str">
        <f>IF(SP_SUL!W396="","*",SP_SUL!W396)</f>
        <v>R7D</v>
      </c>
      <c r="U393" s="137">
        <f ca="1">_xlfn.XLOOKUP(G393&amp;$U$2,BS_CONTROLE[CHAVE],BS_CONTROLE[Quantidade_11],"-")</f>
        <v>60</v>
      </c>
      <c r="V393" s="137">
        <f ca="1">_xlfn.XLOOKUP(G393&amp;$V$2,BS_CONTROLE[CHAVE],BS_CONTROLE[Quantidade_11],"-")</f>
        <v>40</v>
      </c>
      <c r="W393" s="137">
        <f ca="1">_xlfn.XLOOKUP(G393&amp;$W$2,BS_CONTROLE[CHAVE],BS_CONTROLE[Quantidade_11],"-")</f>
        <v>82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Oportunidade</v>
      </c>
      <c r="C396" s="146" t="str">
        <f>IF(SP_SUL!Z399="","*",SP_SUL!Z399)</f>
        <v>*</v>
      </c>
      <c r="D396" s="139" t="str">
        <f>IF(SP_SUL!S399="","*",SP_SUL!S399)</f>
        <v>SP SUL</v>
      </c>
      <c r="E396" s="139" t="str">
        <f>IF(SP_SUL!T399="","*",SP_SUL!T399)</f>
        <v>ZBV-ZRX</v>
      </c>
      <c r="F396" s="145">
        <f>IF(SP_SUL!B399="","*",SP_SUL!B399)</f>
        <v>46094</v>
      </c>
      <c r="G396" s="145" t="str">
        <f>IF(SP_SUL!D399="","*",SP_SUL!D399)</f>
        <v>KLECIO (TP-699)</v>
      </c>
      <c r="H396" s="145" t="str">
        <f>IF(SP_SUL!F399="","*",SP_SUL!F399)</f>
        <v>PDM - SOLDA</v>
      </c>
      <c r="I396" s="145" t="str">
        <f>IF(SP_SUL!H399="","*",SP_SUL!H399)</f>
        <v>-</v>
      </c>
      <c r="J396" s="145" t="str">
        <f>IF(SP_SUL!I399="","*",SP_SUL!I399)</f>
        <v>-</v>
      </c>
      <c r="K396" s="139" t="str">
        <f>IF(SP_SUL!M399="","*",SP_SUL!M399)</f>
        <v>ZTT</v>
      </c>
      <c r="L396" s="139" t="str">
        <f>IF(SP_SUL!N399="","*",SP_SUL!N399)</f>
        <v>ZTTK971</v>
      </c>
      <c r="M396" s="140">
        <f>IF(SP_SUL!J399="","*",SP_SUL!J399)</f>
        <v>70</v>
      </c>
      <c r="N396" s="144">
        <f>IF(SP_SUL!K399="","*",SP_SUL!K399)</f>
        <v>97.3</v>
      </c>
      <c r="O396" s="144" t="str">
        <f>IF(SP_SUL!L399="","*",SP_SUL!L399)</f>
        <v>-</v>
      </c>
      <c r="P396" s="143">
        <f>IF(SP_SUL!O399="","*",SP_SUL!O399)</f>
        <v>0.375</v>
      </c>
      <c r="Q396" s="143">
        <f>IF(SP_SUL!P399="","*",SP_SUL!P399)</f>
        <v>6.25E-2</v>
      </c>
      <c r="R396" s="145" t="str">
        <f>IF(SP_SUL!Q399="","*",CONCATENATE(SP_SUL!Q399," ",SP_SUL!R399))</f>
        <v>1 Nº DE SOLDA</v>
      </c>
      <c r="S396" s="145" t="str">
        <f>IF(SP_SUL!V399="","*",SP_SUL!V399)</f>
        <v>Israel</v>
      </c>
      <c r="T396" s="145" t="str">
        <f>IF(SP_SUL!W399="","*",SP_SUL!W399)</f>
        <v xml:space="preserve">Execução de solda - Condicionado a temperatura </v>
      </c>
      <c r="U396" s="137">
        <f ca="1">_xlfn.XLOOKUP(G396&amp;$U$2,BS_CONTROLE[CHAVE],BS_CONTROLE[Quantidade_11],"-")</f>
        <v>0</v>
      </c>
      <c r="V396" s="137">
        <f ca="1">_xlfn.XLOOKUP(G396&amp;$V$2,BS_CONTROLE[CHAVE],BS_CONTROLE[Quantidade_11],"-")</f>
        <v>0</v>
      </c>
      <c r="W396" s="137">
        <f ca="1">_xlfn.XLOOKUP(G396&amp;$W$2,BS_CONTROLE[CHAVE],BS_CONTROLE[Quantidade_11],"-")</f>
        <v>0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46094</v>
      </c>
      <c r="G397" s="145" t="str">
        <f>IF(SP_SUL!D400="","*",SP_SUL!D400)</f>
        <v>V92</v>
      </c>
      <c r="H397" s="145" t="str">
        <f>IF(SP_SUL!F400="","*",SP_SUL!F400)</f>
        <v>MECANIZAÇÃO - SOCADORA</v>
      </c>
      <c r="I397" s="145" t="str">
        <f>IF(SP_SUL!H400="","*",SP_SUL!H400)</f>
        <v>ZAC-2</v>
      </c>
      <c r="J397" s="145" t="str">
        <f>IF(SP_SUL!I400="","*",SP_SUL!I400)</f>
        <v>ZAC-2</v>
      </c>
      <c r="K397" s="139" t="str">
        <f>IF(SP_SUL!M400="","*",SP_SUL!M400)</f>
        <v>ZAC-ZSW</v>
      </c>
      <c r="L397" s="139" t="str">
        <f>IF(SP_SUL!N400="","*",SP_SUL!N400)</f>
        <v>ZACZSW</v>
      </c>
      <c r="M397" s="140">
        <f>IF(SP_SUL!J400="","*",SP_SUL!J400)</f>
        <v>70</v>
      </c>
      <c r="N397" s="144">
        <f>IF(SP_SUL!K400="","*",SP_SUL!K400)</f>
        <v>86.5</v>
      </c>
      <c r="O397" s="144">
        <f>IF(SP_SUL!L400="","*",SP_SUL!L400)</f>
        <v>86.9</v>
      </c>
      <c r="P397" s="143">
        <f>IF(SP_SUL!O400="","*",SP_SUL!O400)</f>
        <v>0.375</v>
      </c>
      <c r="Q397" s="143">
        <f>IF(SP_SUL!P400="","*",SP_SUL!P400)</f>
        <v>8.3333333333333329E-2</v>
      </c>
      <c r="R397" s="145" t="str">
        <f>IF(SP_SUL!Q400="","*",CONCATENATE(SP_SUL!Q400," ",SP_SUL!R400))</f>
        <v>200 M</v>
      </c>
      <c r="S397" s="145" t="str">
        <f>IF(SP_SUL!V400="","*",SP_SUL!V400)</f>
        <v>Israel</v>
      </c>
      <c r="T397" s="145" t="str">
        <f>IF(SP_SUL!W400="","*",SP_SUL!W400)</f>
        <v>Socaria mecanizada</v>
      </c>
      <c r="U397" s="137">
        <f ca="1">_xlfn.XLOOKUP(G397&amp;$U$2,BS_CONTROLE[CHAVE],BS_CONTROLE[Quantidade_11],"-")</f>
        <v>0</v>
      </c>
      <c r="V397" s="137">
        <f ca="1">_xlfn.XLOOKUP(G397&amp;$V$2,BS_CONTROLE[CHAVE],BS_CONTROLE[Quantidade_11],"-")</f>
        <v>0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SIM</v>
      </c>
      <c r="B398" s="146" t="str">
        <f>IF(SP_SUL!X401="","*",SP_SUL!X401)</f>
        <v>Contrato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 t="str">
        <f>IF(SP_SUL!B401="","*",SP_SUL!B401)</f>
        <v>*</v>
      </c>
      <c r="G398" s="145" t="str">
        <f>IF(SP_SUL!D401="","*",SP_SUL!D401)</f>
        <v xml:space="preserve">TURMA FIXA VIA </v>
      </c>
      <c r="H398" s="145" t="str">
        <f>IF(SP_SUL!F401="","*",SP_SUL!F401)</f>
        <v>PDM - SUBSTITUIÇÃO - TRILHO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ZBM</v>
      </c>
      <c r="L398" s="139" t="str">
        <f>IF(SP_SUL!N401="","*",SP_SUL!N401)</f>
        <v>ZBMK571</v>
      </c>
      <c r="M398" s="140">
        <f>IF(SP_SUL!J401="","*",SP_SUL!J401)</f>
        <v>68</v>
      </c>
      <c r="N398" s="144">
        <f>IF(SP_SUL!K401="","*",SP_SUL!K401)</f>
        <v>56.2</v>
      </c>
      <c r="O398" s="144" t="str">
        <f>IF(SP_SUL!L401="","*",SP_SUL!L401)</f>
        <v>-</v>
      </c>
      <c r="P398" s="143">
        <f>IF(SP_SUL!O401="","*",SP_SUL!O401)</f>
        <v>0.54166666666666663</v>
      </c>
      <c r="Q398" s="143">
        <f>IF(SP_SUL!P401="","*",SP_SUL!P401)</f>
        <v>0.16666666666666666</v>
      </c>
      <c r="R398" s="145" t="str">
        <f>IF(SP_SUL!Q401="","*",CONCATENATE(SP_SUL!Q401," ",SP_SUL!R401))</f>
        <v>624 M</v>
      </c>
      <c r="S398" s="145" t="str">
        <f>IF(SP_SUL!V401="","*",SP_SUL!V401)</f>
        <v>Israel</v>
      </c>
      <c r="T398" s="145" t="str">
        <f>IF(SP_SUL!W401="","*",SP_SUL!W401)</f>
        <v>Substituição de trilho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312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Oportunidade</v>
      </c>
      <c r="C400" s="146" t="str">
        <f>IF(SP_SUL!Z403="","*",SP_SUL!Z403)</f>
        <v>*</v>
      </c>
      <c r="D400" s="139" t="str">
        <f>IF(SP_SUL!S403="","*",SP_SUL!S403)</f>
        <v>SP SUL</v>
      </c>
      <c r="E400" s="139" t="str">
        <f>IF(SP_SUL!T403="","*",SP_SUL!T403)</f>
        <v>ZBV-ZKE</v>
      </c>
      <c r="F400" s="145">
        <f>IF(SP_SUL!B403="","*",SP_SUL!B403)</f>
        <v>46094</v>
      </c>
      <c r="G400" s="145" t="str">
        <f>IF(SP_SUL!D403="","*",SP_SUL!D403)</f>
        <v>W59</v>
      </c>
      <c r="H400" s="145" t="str">
        <f>IF(SP_SUL!F403="","*",SP_SUL!F403)</f>
        <v>PDM - DESCARGA - DORMENTE</v>
      </c>
      <c r="I400" s="145" t="str">
        <f>IF(SP_SUL!H403="","*",SP_SUL!H403)</f>
        <v>ZYU-1</v>
      </c>
      <c r="J400" s="145" t="str">
        <f>IF(SP_SUL!I403="","*",SP_SUL!I403)</f>
        <v>ZYU-1</v>
      </c>
      <c r="K400" s="139" t="str">
        <f>IF(SP_SUL!M403="","*",SP_SUL!M403)</f>
        <v>ZQB-ZBV</v>
      </c>
      <c r="L400" s="139" t="str">
        <f>IF(SP_SUL!N403="","*",SP_SUL!N403)</f>
        <v>ZQBZBL</v>
      </c>
      <c r="M400" s="140">
        <f>IF(SP_SUL!J403="","*",SP_SUL!J403)</f>
        <v>56</v>
      </c>
      <c r="N400" s="144">
        <f>IF(SP_SUL!K403="","*",SP_SUL!K403)</f>
        <v>253.7</v>
      </c>
      <c r="O400" s="144">
        <f>IF(SP_SUL!L403="","*",SP_SUL!L403)</f>
        <v>252.042</v>
      </c>
      <c r="P400" s="143">
        <f>IF(SP_SUL!O403="","*",SP_SUL!O403)</f>
        <v>0.33333333333333331</v>
      </c>
      <c r="Q400" s="143">
        <f>IF(SP_SUL!P403="","*",SP_SUL!P403)</f>
        <v>6.25E-2</v>
      </c>
      <c r="R400" s="145" t="str">
        <f>IF(SP_SUL!Q403="","*",CONCATENATE(SP_SUL!Q403," ",SP_SUL!R403))</f>
        <v>567 Nº DE DORMENTES</v>
      </c>
      <c r="S400" s="145" t="str">
        <f>IF(SP_SUL!V403="","*",SP_SUL!V403)</f>
        <v>Jonas</v>
      </c>
      <c r="T400" s="145" t="str">
        <f>IF(SP_SUL!W403="","*",SP_SUL!W403)</f>
        <v xml:space="preserve">PDM - Descarga de dormentes </v>
      </c>
      <c r="U400" s="137">
        <f ca="1">_xlfn.XLOOKUP(G400&amp;$U$2,BS_CONTROLE[CHAVE],BS_CONTROLE[Quantidade_11],"-")</f>
        <v>0</v>
      </c>
      <c r="V400" s="137">
        <f ca="1">_xlfn.XLOOKUP(G400&amp;$V$2,BS_CONTROLE[CHAVE],BS_CONTROLE[Quantidade_11],"-")</f>
        <v>0</v>
      </c>
      <c r="W400" s="137">
        <f ca="1">_xlfn.XLOOKUP(G400&amp;$W$2,BS_CONTROLE[CHAVE],BS_CONTROLE[Quantidade_11],"-")</f>
        <v>1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46094</v>
      </c>
      <c r="G401" s="145" t="str">
        <f>IF(SP_SUL!D404="","*",SP_SUL!D404)</f>
        <v>JOSÉ (TP-879)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*</v>
      </c>
      <c r="K401" s="139" t="str">
        <f>IF(SP_SUL!M404="","*",SP_SUL!M404)</f>
        <v>ZQB-ZBV</v>
      </c>
      <c r="L401" s="139" t="str">
        <f>IF(SP_SUL!N404="","*",SP_SUL!N404)</f>
        <v>ZQBZBL</v>
      </c>
      <c r="M401" s="140">
        <f>IF(SP_SUL!J404="","*",SP_SUL!J404)</f>
        <v>56</v>
      </c>
      <c r="N401" s="144">
        <f>IF(SP_SUL!K404="","*",SP_SUL!K404)</f>
        <v>253.7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6.25E-2</v>
      </c>
      <c r="R401" s="145" t="str">
        <f>IF(SP_SUL!Q404="","*",CONCATENATE(SP_SUL!Q404," ",SP_SUL!R404))</f>
        <v>30 Nº DE DORMENTES</v>
      </c>
      <c r="S401" s="145" t="str">
        <f>IF(SP_SUL!V404="","*",SP_SUL!V404)</f>
        <v>Jonas</v>
      </c>
      <c r="T401" s="145" t="str">
        <f>IF(SP_SUL!W404="","*",SP_SUL!W404)</f>
        <v>PDM - Substituição de dormentes</v>
      </c>
      <c r="U401" s="137">
        <f ca="1">_xlfn.XLOOKUP(G401&amp;$U$2,BS_CONTROLE[CHAVE],BS_CONTROLE[Quantidade_11],"-")</f>
        <v>0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46094</v>
      </c>
      <c r="G402" s="145" t="str">
        <f>IF(SP_SUL!D405="","*",SP_SUL!D405)</f>
        <v>EDSON/NIVALDO (TP-819)</v>
      </c>
      <c r="H402" s="145" t="str">
        <f>IF(SP_SUL!F405="","*",SP_SUL!F405)</f>
        <v>PDM - SUBSTITUIÇÃO - DORMENTE</v>
      </c>
      <c r="I402" s="145" t="str">
        <f>IF(SP_SUL!H405="","*",SP_SUL!H405)</f>
        <v>-</v>
      </c>
      <c r="J402" s="145" t="str">
        <f>IF(SP_SUL!I405="","*",SP_SUL!I405)</f>
        <v>-</v>
      </c>
      <c r="K402" s="139" t="str">
        <f>IF(SP_SUL!M405="","*",SP_SUL!M405)</f>
        <v>ZXI-ZVK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224.45</v>
      </c>
      <c r="O402" s="144" t="str">
        <f>IF(SP_SUL!L405="","*",SP_SUL!L405)</f>
        <v>-</v>
      </c>
      <c r="P402" s="143">
        <f>IF(SP_SUL!O405="","*",SP_SUL!O405)</f>
        <v>0.375</v>
      </c>
      <c r="Q402" s="143">
        <f>IF(SP_SUL!P405="","*",SP_SUL!P405)</f>
        <v>6.25E-2</v>
      </c>
      <c r="R402" s="145" t="str">
        <f>IF(SP_SUL!Q405="","*",CONCATENATE(SP_SUL!Q405," ",SP_SUL!R405))</f>
        <v>40 Nº DE DORMENTES</v>
      </c>
      <c r="S402" s="145" t="str">
        <f>IF(SP_SUL!V405="","*",SP_SUL!V405)</f>
        <v>Jonas</v>
      </c>
      <c r="T402" s="145" t="str">
        <f>IF(SP_SUL!W405="","*",SP_SUL!W405)</f>
        <v>Substituição de dormentes</v>
      </c>
      <c r="U402" s="137">
        <f ca="1">_xlfn.XLOOKUP(G402&amp;$U$2,BS_CONTROLE[CHAVE],BS_CONTROLE[Quantidade_11],"-")</f>
        <v>0</v>
      </c>
      <c r="V402" s="137">
        <f ca="1">_xlfn.XLOOKUP(G402&amp;$V$2,BS_CONTROLE[CHAVE],BS_CONTROLE[Quantidade_11],"-")</f>
        <v>0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46094</v>
      </c>
      <c r="G403" s="145" t="str">
        <f>IF(SP_SUL!D406="","*",SP_SUL!D406)</f>
        <v>ROGÉRIO (TP-730)</v>
      </c>
      <c r="H403" s="145" t="str">
        <f>IF(SP_SUL!F406="","*",SP_SUL!F406)</f>
        <v>PDM - SUBSTITUIÇÃO - DORMENTE</v>
      </c>
      <c r="I403" s="145" t="str">
        <f>IF(SP_SUL!H406="","*",SP_SUL!H406)</f>
        <v>ZYU1</v>
      </c>
      <c r="J403" s="145" t="str">
        <f>IF(SP_SUL!I406="","*",SP_SUL!I406)</f>
        <v>-</v>
      </c>
      <c r="K403" s="139" t="str">
        <f>IF(SP_SUL!M406="","*",SP_SUL!M406)</f>
        <v>ZYU</v>
      </c>
      <c r="L403" s="139" t="str">
        <f>IF(SP_SUL!N406="","*",SP_SUL!N406)</f>
        <v>ZYU1</v>
      </c>
      <c r="M403" s="140">
        <f>IF(SP_SUL!J406="","*",SP_SUL!J406)</f>
        <v>49</v>
      </c>
      <c r="N403" s="144">
        <f>IF(SP_SUL!K406="","*",SP_SUL!K406)</f>
        <v>202.45</v>
      </c>
      <c r="O403" s="144" t="str">
        <f>IF(SP_SUL!L406="","*",SP_SUL!L406)</f>
        <v>-</v>
      </c>
      <c r="P403" s="143">
        <f>IF(SP_SUL!O406="","*",SP_SUL!O406)</f>
        <v>0.375</v>
      </c>
      <c r="Q403" s="143">
        <f>IF(SP_SUL!P406="","*",SP_SUL!P406)</f>
        <v>6.25E-2</v>
      </c>
      <c r="R403" s="145" t="str">
        <f>IF(SP_SUL!Q406="","*",CONCATENATE(SP_SUL!Q406," ",SP_SUL!R406))</f>
        <v>40 Nº DE DORMENTES</v>
      </c>
      <c r="S403" s="145" t="str">
        <f>IF(SP_SUL!V406="","*",SP_SUL!V406)</f>
        <v>Jonas</v>
      </c>
      <c r="T403" s="145" t="str">
        <f>IF(SP_SUL!W406="","*",SP_SUL!W406)</f>
        <v>Substituição de dormentes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23</v>
      </c>
    </row>
    <row r="404" spans="1:23" hidden="1">
      <c r="A404" s="146" t="str">
        <f>IF(SP_SUL!Y407="","*",SP_SUL!Y407)</f>
        <v>*</v>
      </c>
      <c r="B404" s="146" t="str">
        <f>IF(SP_SUL!X407="","*",SP_SUL!X407)</f>
        <v>Contrato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46094</v>
      </c>
      <c r="G404" s="145" t="str">
        <f>IF(SP_SUL!D407="","*",SP_SUL!D407)</f>
        <v>V93</v>
      </c>
      <c r="H404" s="145" t="str">
        <f>IF(SP_SUL!F407="","*",SP_SUL!F407)</f>
        <v>MECANIZAÇÃO - SOCADORA</v>
      </c>
      <c r="I404" s="145" t="str">
        <f>IF(SP_SUL!H407="","*",SP_SUL!H407)</f>
        <v>ZXP-2</v>
      </c>
      <c r="J404" s="145" t="str">
        <f>IF(SP_SUL!I407="","*",SP_SUL!I407)</f>
        <v>ZXP-2</v>
      </c>
      <c r="K404" s="139" t="str">
        <f>IF(SP_SUL!M407="","*",SP_SUL!M407)</f>
        <v>ZXP-ZFY</v>
      </c>
      <c r="L404" s="139" t="str">
        <f>IF(SP_SUL!N407="","*",SP_SUL!N407)</f>
        <v>189ZFY/ZXP189</v>
      </c>
      <c r="M404" s="140">
        <f>IF(SP_SUL!J407="","*",SP_SUL!J407)</f>
        <v>56</v>
      </c>
      <c r="N404" s="144">
        <f>IF(SP_SUL!K407="","*",SP_SUL!K407)</f>
        <v>190.07</v>
      </c>
      <c r="O404" s="144">
        <f>IF(SP_SUL!L407="","*",SP_SUL!L407)</f>
        <v>188</v>
      </c>
      <c r="P404" s="143">
        <f>IF(SP_SUL!O407="","*",SP_SUL!O407)</f>
        <v>0.39583333333333331</v>
      </c>
      <c r="Q404" s="143">
        <f>IF(SP_SUL!P407="","*",SP_SUL!P407)</f>
        <v>0.16666666666666666</v>
      </c>
      <c r="R404" s="145" t="str">
        <f>IF(SP_SUL!Q407="","*",CONCATENATE(SP_SUL!Q407," ",SP_SUL!R407))</f>
        <v>400 M</v>
      </c>
      <c r="S404" s="145" t="str">
        <f>IF(SP_SUL!V407="","*",SP_SUL!V407)</f>
        <v>Moises</v>
      </c>
      <c r="T404" s="145" t="str">
        <f>IF(SP_SUL!W407="","*",SP_SUL!W407)</f>
        <v>Socaria mecanizada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0</v>
      </c>
      <c r="W404" s="137">
        <f ca="1">_xlfn.XLOOKUP(G404&amp;$W$2,BS_CONTROLE[CHAVE],BS_CONTROLE[Quantidade_11],"-")</f>
        <v>940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46094</v>
      </c>
      <c r="G405" s="145" t="str">
        <f>IF(SP_SUL!D408="","*",SP_SUL!D408)</f>
        <v>ROBSON (TF-701)</v>
      </c>
      <c r="H405" s="145" t="str">
        <f>IF(SP_SUL!F408="","*",SP_SUL!F408)</f>
        <v>LIMPEZA LASTRO</v>
      </c>
      <c r="I405" s="145" t="str">
        <f>IF(SP_SUL!H408="","*",SP_SUL!H408)</f>
        <v>ZXP189</v>
      </c>
      <c r="J405" s="145" t="str">
        <f>IF(SP_SUL!I408="","*",SP_SUL!I408)</f>
        <v>-</v>
      </c>
      <c r="K405" s="139" t="str">
        <f>IF(SP_SUL!M408="","*",SP_SUL!M408)</f>
        <v>ZXP-ZFY</v>
      </c>
      <c r="L405" s="139" t="str">
        <f>IF(SP_SUL!N408="","*",SP_SUL!N408)</f>
        <v>ZXP189</v>
      </c>
      <c r="M405" s="140">
        <f>IF(SP_SUL!J408="","*",SP_SUL!J408)</f>
        <v>56</v>
      </c>
      <c r="N405" s="144">
        <f>IF(SP_SUL!K408="","*",SP_SUL!K408)</f>
        <v>187.58</v>
      </c>
      <c r="O405" s="144" t="str">
        <f>IF(SP_SUL!L408="","*",SP_SUL!L408)</f>
        <v>-</v>
      </c>
      <c r="P405" s="143">
        <f>IF(SP_SUL!O408="","*",SP_SUL!O408)</f>
        <v>0.41666666666666669</v>
      </c>
      <c r="Q405" s="143">
        <f>IF(SP_SUL!P408="","*",SP_SUL!P408)</f>
        <v>6.25E-2</v>
      </c>
      <c r="R405" s="145" t="str">
        <f>IF(SP_SUL!Q408="","*",CONCATENATE(SP_SUL!Q408," ",SP_SUL!R408))</f>
        <v>15 M</v>
      </c>
      <c r="S405" s="145" t="str">
        <f>IF(SP_SUL!V408="","*",SP_SUL!V408)</f>
        <v>Jonas</v>
      </c>
      <c r="T405" s="145" t="str">
        <f>IF(SP_SUL!W408="","*",SP_SUL!W408)</f>
        <v>Limpeza de lastro</v>
      </c>
      <c r="U405" s="137">
        <f ca="1">_xlfn.XLOOKUP(G405&amp;$U$2,BS_CONTROLE[CHAVE],BS_CONTROLE[Quantidade_11],"-")</f>
        <v>0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Oportunidade</v>
      </c>
      <c r="C406" s="146" t="str">
        <f>IF(SP_SUL!Z409="","*",SP_SUL!Z409)</f>
        <v>*</v>
      </c>
      <c r="D406" s="139" t="str">
        <f>IF(SP_SUL!S409="","*",SP_SUL!S409)</f>
        <v>SP SUL</v>
      </c>
      <c r="E406" s="139" t="str">
        <f>IF(SP_SUL!T409="","*",SP_SUL!T409)</f>
        <v>ZBV-ZKE</v>
      </c>
      <c r="F406" s="145">
        <f>IF(SP_SUL!B409="","*",SP_SUL!B409)</f>
        <v>46094</v>
      </c>
      <c r="G406" s="145" t="str">
        <f>IF(SP_SUL!D409="","*",SP_SUL!D409)</f>
        <v>CARLOS (TP-722)</v>
      </c>
      <c r="H406" s="145" t="str">
        <f>IF(SP_SUL!F409="","*",SP_SUL!F409)</f>
        <v>PDM - SOLDA</v>
      </c>
      <c r="I406" s="145" t="str">
        <f>IF(SP_SUL!H409="","*",SP_SUL!H409)</f>
        <v>-</v>
      </c>
      <c r="J406" s="145" t="str">
        <f>IF(SP_SUL!I409="","*",SP_SUL!I409)</f>
        <v>-</v>
      </c>
      <c r="K406" s="139" t="str">
        <f>IF(SP_SUL!M409="","*",SP_SUL!M409)</f>
        <v>ZPS-ZCX</v>
      </c>
      <c r="L406" s="139" t="str">
        <f>IF(SP_SUL!N409="","*",SP_SUL!N409)</f>
        <v>ZPSZCX</v>
      </c>
      <c r="M406" s="140">
        <f>IF(SP_SUL!J409="","*",SP_SUL!J409)</f>
        <v>56</v>
      </c>
      <c r="N406" s="144">
        <f>IF(SP_SUL!K409="","*",SP_SUL!K409)</f>
        <v>158.4</v>
      </c>
      <c r="O406" s="144" t="str">
        <f>IF(SP_SUL!L409="","*",SP_SUL!L409)</f>
        <v>-</v>
      </c>
      <c r="P406" s="143">
        <f>IF(SP_SUL!O409="","*",SP_SUL!O409)</f>
        <v>0.375</v>
      </c>
      <c r="Q406" s="143">
        <f>IF(SP_SUL!P409="","*",SP_SUL!P409)</f>
        <v>6.25E-2</v>
      </c>
      <c r="R406" s="145" t="str">
        <f>IF(SP_SUL!Q409="","*",CONCATENATE(SP_SUL!Q409," ",SP_SUL!R409))</f>
        <v>1 Nº DE SOLDA</v>
      </c>
      <c r="S406" s="145" t="str">
        <f>IF(SP_SUL!V409="","*",SP_SUL!V409)</f>
        <v>Jonas</v>
      </c>
      <c r="T406" s="145" t="str">
        <f>IF(SP_SUL!W409="","*",SP_SUL!W409)</f>
        <v xml:space="preserve">Execução de solda - Condicionado a temperatura </v>
      </c>
      <c r="U406" s="137">
        <f ca="1">_xlfn.XLOOKUP(G406&amp;$U$2,BS_CONTROLE[CHAVE],BS_CONTROLE[Quantidade_11],"-")</f>
        <v>0</v>
      </c>
      <c r="V406" s="137">
        <f ca="1">_xlfn.XLOOKUP(G406&amp;$V$2,BS_CONTROLE[CHAVE],BS_CONTROLE[Quantidade_11],"-")</f>
        <v>0</v>
      </c>
      <c r="W406" s="137">
        <f ca="1">_xlfn.XLOOKUP(G406&amp;$W$2,BS_CONTROLE[CHAVE],BS_CONTROLE[Quantidade_11],"-")</f>
        <v>0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Oportunidade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46094</v>
      </c>
      <c r="G408" s="145" t="str">
        <f>IF(SP_SUL!D411="","*",SP_SUL!D411)</f>
        <v>E17</v>
      </c>
      <c r="H408" s="145" t="str">
        <f>IF(SP_SUL!F411="","*",SP_SUL!F411)</f>
        <v>CAMINHÃO DE SOLDA</v>
      </c>
      <c r="I408" s="145" t="str">
        <f>IF(SP_SUL!H411="","*",SP_SUL!H411)</f>
        <v>102ZKW-2</v>
      </c>
      <c r="J408" s="145" t="str">
        <f>IF(SP_SUL!I411="","*",SP_SUL!I411)</f>
        <v>102ZKW-2</v>
      </c>
      <c r="K408" s="139" t="str">
        <f>IF(SP_SUL!M411="","*",SP_SUL!M411)</f>
        <v>ZLU</v>
      </c>
      <c r="L408" s="139" t="str">
        <f>IF(SP_SUL!N411="","*",SP_SUL!N411)</f>
        <v>ZLU1052</v>
      </c>
      <c r="M408" s="140">
        <f>IF(SP_SUL!J411="","*",SP_SUL!J411)</f>
        <v>55</v>
      </c>
      <c r="N408" s="144">
        <f>IF(SP_SUL!K411="","*",SP_SUL!K411)</f>
        <v>106.432</v>
      </c>
      <c r="O408" s="144">
        <f>IF(SP_SUL!L411="","*",SP_SUL!L411)</f>
        <v>106.75</v>
      </c>
      <c r="P408" s="143">
        <f>IF(SP_SUL!O411="","*",SP_SUL!O411)</f>
        <v>0.375</v>
      </c>
      <c r="Q408" s="143">
        <f>IF(SP_SUL!P411="","*",SP_SUL!P411)</f>
        <v>0.125</v>
      </c>
      <c r="R408" s="145" t="str">
        <f>IF(SP_SUL!Q411="","*",CONCATENATE(SP_SUL!Q411," ",SP_SUL!R411))</f>
        <v>2 Nº DE SOLDA</v>
      </c>
      <c r="S408" s="145" t="str">
        <f>IF(SP_SUL!V411="","*",SP_SUL!V411)</f>
        <v>Cazonatto</v>
      </c>
      <c r="T408" s="145" t="str">
        <f>IF(SP_SUL!W411="","*",SP_SUL!W411)</f>
        <v>Caminhão de solda</v>
      </c>
      <c r="U408" s="137">
        <f ca="1">_xlfn.XLOOKUP(G408&amp;$U$2,BS_CONTROLE[CHAVE],BS_CONTROLE[Quantidade_11],"-")</f>
        <v>0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Oportunidade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46094</v>
      </c>
      <c r="G409" s="145" t="str">
        <f>IF(SP_SUL!D412="","*",SP_SUL!D412)</f>
        <v>EDSON (TP-719)</v>
      </c>
      <c r="H409" s="145" t="str">
        <f>IF(SP_SUL!F412="","*",SP_SUL!F412)</f>
        <v>PDM - DESCARGA - DORMENTE</v>
      </c>
      <c r="I409" s="145" t="str">
        <f>IF(SP_SUL!H412="","*",SP_SUL!H412)</f>
        <v>-</v>
      </c>
      <c r="J409" s="145" t="str">
        <f>IF(SP_SUL!I412="","*",SP_SUL!I412)</f>
        <v>-</v>
      </c>
      <c r="K409" s="139" t="str">
        <f>IF(SP_SUL!M412="","*",SP_SUL!M412)</f>
        <v>ZYQ-ZEM</v>
      </c>
      <c r="L409" s="139" t="str">
        <f>IF(SP_SUL!N412="","*",SP_SUL!N412)</f>
        <v>130ZYQ2</v>
      </c>
      <c r="M409" s="140">
        <f>IF(SP_SUL!J412="","*",SP_SUL!J412)</f>
        <v>55</v>
      </c>
      <c r="N409" s="144">
        <f>IF(SP_SUL!K412="","*",SP_SUL!K412)</f>
        <v>129.16999999999999</v>
      </c>
      <c r="O409" s="144">
        <f>IF(SP_SUL!L412="","*",SP_SUL!L412)</f>
        <v>129.61099999999999</v>
      </c>
      <c r="P409" s="143">
        <f>IF(SP_SUL!O412="","*",SP_SUL!O412)</f>
        <v>0.375</v>
      </c>
      <c r="Q409" s="143">
        <f>IF(SP_SUL!P412="","*",SP_SUL!P412)</f>
        <v>8.3333333333333329E-2</v>
      </c>
      <c r="R409" s="145" t="str">
        <f>IF(SP_SUL!Q412="","*",CONCATENATE(SP_SUL!Q412," ",SP_SUL!R412))</f>
        <v>30 Nº DE DORMENTES</v>
      </c>
      <c r="S409" s="145" t="str">
        <f>IF(SP_SUL!V412="","*",SP_SUL!V412)</f>
        <v>Felipe</v>
      </c>
      <c r="T409" s="145" t="str">
        <f>IF(SP_SUL!W412="","*",SP_SUL!W412)</f>
        <v>Substituição de dormentes</v>
      </c>
      <c r="U409" s="137">
        <f ca="1">_xlfn.XLOOKUP(G409&amp;$U$2,BS_CONTROLE[CHAVE],BS_CONTROLE[Quantidade_11],"-")</f>
        <v>103</v>
      </c>
      <c r="V409" s="137">
        <f ca="1">_xlfn.XLOOKUP(G409&amp;$V$2,BS_CONTROLE[CHAVE],BS_CONTROLE[Quantidade_11],"-")</f>
        <v>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Oportunidade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46094</v>
      </c>
      <c r="G410" s="145" t="str">
        <f>IF(SP_SUL!D413="","*",SP_SUL!D413)</f>
        <v>EDSON (TP-719)</v>
      </c>
      <c r="H410" s="145" t="str">
        <f>IF(SP_SUL!F413="","*",SP_SUL!F413)</f>
        <v>PDM - DESCARGA - DORMENTE</v>
      </c>
      <c r="I410" s="145" t="str">
        <f>IF(SP_SUL!H413="","*",SP_SUL!H413)</f>
        <v>-</v>
      </c>
      <c r="J410" s="145" t="str">
        <f>IF(SP_SUL!I413="","*",SP_SUL!I413)</f>
        <v>-</v>
      </c>
      <c r="K410" s="139" t="str">
        <f>IF(SP_SUL!M413="","*",SP_SUL!M413)</f>
        <v>ZYQ-ZEM</v>
      </c>
      <c r="L410" s="139" t="str">
        <f>IF(SP_SUL!N413="","*",SP_SUL!N413)</f>
        <v>ZEM1302</v>
      </c>
      <c r="M410" s="140">
        <f>IF(SP_SUL!J413="","*",SP_SUL!J413)</f>
        <v>55</v>
      </c>
      <c r="N410" s="144">
        <f>IF(SP_SUL!K413="","*",SP_SUL!K413)</f>
        <v>130.6</v>
      </c>
      <c r="O410" s="144">
        <f>IF(SP_SUL!L413="","*",SP_SUL!L413)</f>
        <v>130.80000000000001</v>
      </c>
      <c r="P410" s="143">
        <f>IF(SP_SUL!O413="","*",SP_SUL!O413)</f>
        <v>0.375</v>
      </c>
      <c r="Q410" s="143">
        <f>IF(SP_SUL!P413="","*",SP_SUL!P413)</f>
        <v>8.3333333333333329E-2</v>
      </c>
      <c r="R410" s="145" t="str">
        <f>IF(SP_SUL!Q413="","*",CONCATENATE(SP_SUL!Q413," ",SP_SUL!R413))</f>
        <v>30 Nº DE DORMENTES</v>
      </c>
      <c r="S410" s="145" t="str">
        <f>IF(SP_SUL!V413="","*",SP_SUL!V413)</f>
        <v>Felipe</v>
      </c>
      <c r="T410" s="145" t="str">
        <f>IF(SP_SUL!W413="","*",SP_SUL!W413)</f>
        <v>Substituição de dormentes</v>
      </c>
      <c r="U410" s="137">
        <f ca="1">_xlfn.XLOOKUP(G410&amp;$U$2,BS_CONTROLE[CHAVE],BS_CONTROLE[Quantidade_11],"-")</f>
        <v>103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0</v>
      </c>
    </row>
    <row r="411" spans="1:23" hidden="1">
      <c r="A411" s="146" t="str">
        <f>IF(SP_SUL!Y414="","*",SP_SUL!Y414)</f>
        <v>*</v>
      </c>
      <c r="B411" s="146" t="str">
        <f>IF(SP_SUL!X414="","*",SP_SUL!X414)</f>
        <v>Oportunidade</v>
      </c>
      <c r="C411" s="146" t="str">
        <f>IF(SP_SUL!Z414="","*",SP_SUL!Z414)</f>
        <v>*</v>
      </c>
      <c r="D411" s="139" t="str">
        <f>IF(SP_SUL!S414="","*",SP_SUL!S414)</f>
        <v>SP SUL</v>
      </c>
      <c r="E411" s="139" t="str">
        <f>IF(SP_SUL!T414="","*",SP_SUL!T414)</f>
        <v>ZKE-ZEV</v>
      </c>
      <c r="F411" s="145">
        <f>IF(SP_SUL!B414="","*",SP_SUL!B414)</f>
        <v>46094</v>
      </c>
      <c r="G411" s="145" t="str">
        <f>IF(SP_SUL!D414="","*",SP_SUL!D414)</f>
        <v>V89</v>
      </c>
      <c r="H411" s="145" t="str">
        <f>IF(SP_SUL!F414="","*",SP_SUL!F414)</f>
        <v>MECANIZAÇÃO - SOCADORA</v>
      </c>
      <c r="I411" s="145" t="str">
        <f>IF(SP_SUL!H414="","*",SP_SUL!H414)</f>
        <v>ZEM130-1</v>
      </c>
      <c r="J411" s="145" t="str">
        <f>IF(SP_SUL!I414="","*",SP_SUL!I414)</f>
        <v>ZEM130-2</v>
      </c>
      <c r="K411" s="139" t="str">
        <f>IF(SP_SUL!M414="","*",SP_SUL!M414)</f>
        <v>ZYQ-ZEM</v>
      </c>
      <c r="L411" s="139" t="str">
        <f>IF(SP_SUL!N414="","*",SP_SUL!N414)</f>
        <v>ZEM1302</v>
      </c>
      <c r="M411" s="140">
        <f>IF(SP_SUL!J414="","*",SP_SUL!J414)</f>
        <v>55</v>
      </c>
      <c r="N411" s="144">
        <f>IF(SP_SUL!K414="","*",SP_SUL!K414)</f>
        <v>132.5</v>
      </c>
      <c r="O411" s="144">
        <f>IF(SP_SUL!L414="","*",SP_SUL!L414)</f>
        <v>131.97999999999999</v>
      </c>
      <c r="P411" s="143">
        <f>IF(SP_SUL!O414="","*",SP_SUL!O414)</f>
        <v>0.38541666666666669</v>
      </c>
      <c r="Q411" s="143">
        <f>IF(SP_SUL!P414="","*",SP_SUL!P414)</f>
        <v>8.3333333333333329E-2</v>
      </c>
      <c r="R411" s="145" t="str">
        <f>IF(SP_SUL!Q414="","*",CONCATENATE(SP_SUL!Q414," ",SP_SUL!R414))</f>
        <v>480 M</v>
      </c>
      <c r="S411" s="145" t="str">
        <f>IF(SP_SUL!V414="","*",SP_SUL!V414)</f>
        <v>Antonioni</v>
      </c>
      <c r="T411" s="145" t="str">
        <f>IF(SP_SUL!W414="","*",SP_SUL!W414)</f>
        <v>Socaria mecanizada</v>
      </c>
      <c r="U411" s="137">
        <f ca="1">_xlfn.XLOOKUP(G411&amp;$U$2,BS_CONTROLE[CHAVE],BS_CONTROLE[Quantidade_11],"-")</f>
        <v>1750</v>
      </c>
      <c r="V411" s="137">
        <f ca="1">_xlfn.XLOOKUP(G411&amp;$V$2,BS_CONTROLE[CHAVE],BS_CONTROLE[Quantidade_11],"-")</f>
        <v>0</v>
      </c>
      <c r="W411" s="137">
        <f ca="1">_xlfn.XLOOKUP(G411&amp;$W$2,BS_CONTROLE[CHAVE],BS_CONTROLE[Quantidade_11],"-")</f>
        <v>0</v>
      </c>
    </row>
    <row r="412" spans="1:23" hidden="1">
      <c r="A412" s="146" t="str">
        <f>IF(SP_SUL!Y415="","*",SP_SUL!Y415)</f>
        <v>*</v>
      </c>
      <c r="B412" s="146" t="str">
        <f>IF(SP_SUL!X415="","*",SP_SUL!X415)</f>
        <v>Oportunidade</v>
      </c>
      <c r="C412" s="146" t="str">
        <f>IF(SP_SUL!Z415="","*",SP_SUL!Z415)</f>
        <v>*</v>
      </c>
      <c r="D412" s="139" t="str">
        <f>IF(SP_SUL!S415="","*",SP_SUL!S415)</f>
        <v>SP SUL</v>
      </c>
      <c r="E412" s="139" t="str">
        <f>IF(SP_SUL!T415="","*",SP_SUL!T415)</f>
        <v>ZKE-ZEV</v>
      </c>
      <c r="F412" s="145">
        <f>IF(SP_SUL!B415="","*",SP_SUL!B415)</f>
        <v>46094</v>
      </c>
      <c r="G412" s="145" t="str">
        <f>IF(SP_SUL!D415="","*",SP_SUL!D415)</f>
        <v>CLEBISON (TP-728)</v>
      </c>
      <c r="H412" s="145" t="str">
        <f>IF(SP_SUL!F415="","*",SP_SUL!F415)</f>
        <v>PDM - SOLDA</v>
      </c>
      <c r="I412" s="145" t="str">
        <f>IF(SP_SUL!H415="","*",SP_SUL!H415)</f>
        <v>-</v>
      </c>
      <c r="J412" s="145" t="str">
        <f>IF(SP_SUL!I415="","*",SP_SUL!I415)</f>
        <v>-</v>
      </c>
      <c r="K412" s="139" t="str">
        <f>IF(SP_SUL!M415="","*",SP_SUL!M415)</f>
        <v>ZYQ-ZEM</v>
      </c>
      <c r="L412" s="139" t="str">
        <f>IF(SP_SUL!N415="","*",SP_SUL!N415)</f>
        <v>ZEM2</v>
      </c>
      <c r="M412" s="140">
        <f>IF(SP_SUL!J415="","*",SP_SUL!J415)</f>
        <v>55</v>
      </c>
      <c r="N412" s="144">
        <f>IF(SP_SUL!K415="","*",SP_SUL!K415)</f>
        <v>134.6</v>
      </c>
      <c r="O412" s="144" t="str">
        <f>IF(SP_SUL!L415="","*",SP_SUL!L415)</f>
        <v>-</v>
      </c>
      <c r="P412" s="143">
        <f>IF(SP_SUL!O415="","*",SP_SUL!O415)</f>
        <v>0.375</v>
      </c>
      <c r="Q412" s="143">
        <f>IF(SP_SUL!P415="","*",SP_SUL!P415)</f>
        <v>8.3333333333333329E-2</v>
      </c>
      <c r="R412" s="145" t="str">
        <f>IF(SP_SUL!Q415="","*",CONCATENATE(SP_SUL!Q415," ",SP_SUL!R415))</f>
        <v>1 Nº DE SOLDA</v>
      </c>
      <c r="S412" s="145" t="str">
        <f>IF(SP_SUL!V415="","*",SP_SUL!V415)</f>
        <v>Felipe</v>
      </c>
      <c r="T412" s="145" t="str">
        <f>IF(SP_SUL!W415="","*",SP_SUL!W415)</f>
        <v xml:space="preserve">Execução de solda - Condicionado a temperatura </v>
      </c>
      <c r="U412" s="137">
        <f ca="1">_xlfn.XLOOKUP(G412&amp;$U$2,BS_CONTROLE[CHAVE],BS_CONTROLE[Quantidade_11],"-")</f>
        <v>2</v>
      </c>
      <c r="V412" s="137">
        <f ca="1">_xlfn.XLOOKUP(G412&amp;$V$2,BS_CONTROLE[CHAVE],BS_CONTROLE[Quantidade_11],"-")</f>
        <v>0</v>
      </c>
      <c r="W412" s="137">
        <f ca="1">_xlfn.XLOOKUP(G412&amp;$W$2,BS_CONTROLE[CHAVE],BS_CONTROLE[Quantidade_11],"-")</f>
        <v>0</v>
      </c>
    </row>
    <row r="413" spans="1:23" hidden="1">
      <c r="A413" s="146" t="str">
        <f>IF(SP_SUL!Y416="","*",SP_SUL!Y416)</f>
        <v>*</v>
      </c>
      <c r="B413" s="146" t="str">
        <f>IF(SP_SUL!X416="","*",SP_SUL!X416)</f>
        <v>Oportunidade</v>
      </c>
      <c r="C413" s="146" t="str">
        <f>IF(SP_SUL!Z416="","*",SP_SUL!Z416)</f>
        <v>*</v>
      </c>
      <c r="D413" s="139" t="str">
        <f>IF(SP_SUL!S416="","*",SP_SUL!S416)</f>
        <v>SP SUL</v>
      </c>
      <c r="E413" s="139" t="str">
        <f>IF(SP_SUL!T416="","*",SP_SUL!T416)</f>
        <v>ZKE-ZEV</v>
      </c>
      <c r="F413" s="145">
        <f>IF(SP_SUL!B416="","*",SP_SUL!B416)</f>
        <v>46094</v>
      </c>
      <c r="G413" s="145" t="str">
        <f>IF(SP_SUL!D416="","*",SP_SUL!D416)</f>
        <v>ISMAEL(TP-726)</v>
      </c>
      <c r="H413" s="145" t="str">
        <f>IF(SP_SUL!F416="","*",SP_SUL!F416)</f>
        <v>PDM - SOLDA</v>
      </c>
      <c r="I413" s="145" t="str">
        <f>IF(SP_SUL!H416="","*",SP_SUL!H416)</f>
        <v>-</v>
      </c>
      <c r="J413" s="145" t="str">
        <f>IF(SP_SUL!I416="","*",SP_SUL!I416)</f>
        <v>-</v>
      </c>
      <c r="K413" s="139" t="str">
        <f>IF(SP_SUL!M416="","*",SP_SUL!M416)</f>
        <v>ZYQ-ZEM</v>
      </c>
      <c r="L413" s="139" t="str">
        <f>IF(SP_SUL!N416="","*",SP_SUL!N416)</f>
        <v>ZEM2</v>
      </c>
      <c r="M413" s="140">
        <f>IF(SP_SUL!J416="","*",SP_SUL!J416)</f>
        <v>55</v>
      </c>
      <c r="N413" s="144">
        <f>IF(SP_SUL!K416="","*",SP_SUL!K416)</f>
        <v>134.6</v>
      </c>
      <c r="O413" s="144" t="str">
        <f>IF(SP_SUL!L416="","*",SP_SUL!L416)</f>
        <v>-</v>
      </c>
      <c r="P413" s="143">
        <f>IF(SP_SUL!O416="","*",SP_SUL!O416)</f>
        <v>0.375</v>
      </c>
      <c r="Q413" s="143">
        <f>IF(SP_SUL!P416="","*",SP_SUL!P416)</f>
        <v>8.3333333333333329E-2</v>
      </c>
      <c r="R413" s="145" t="str">
        <f>IF(SP_SUL!Q416="","*",CONCATENATE(SP_SUL!Q416," ",SP_SUL!R416))</f>
        <v>1 Nº DE SOLDA</v>
      </c>
      <c r="S413" s="145" t="str">
        <f>IF(SP_SUL!V416="","*",SP_SUL!V416)</f>
        <v>Felipe</v>
      </c>
      <c r="T413" s="145" t="str">
        <f>IF(SP_SUL!W416="","*",SP_SUL!W416)</f>
        <v xml:space="preserve">Execução de solda - Condicionado a temperatura </v>
      </c>
      <c r="U413" s="137">
        <f ca="1">_xlfn.XLOOKUP(G413&amp;$U$2,BS_CONTROLE[CHAVE],BS_CONTROLE[Quantidade_11],"-")</f>
        <v>1</v>
      </c>
      <c r="V413" s="137">
        <f ca="1">_xlfn.XLOOKUP(G413&amp;$V$2,BS_CONTROLE[CHAVE],BS_CONTROLE[Quantidade_11],"-")</f>
        <v>0</v>
      </c>
      <c r="W413" s="137">
        <f ca="1">_xlfn.XLOOKUP(G413&amp;$W$2,BS_CONTROLE[CHAVE],BS_CONTROLE[Quantidade_11],"-")</f>
        <v>0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Oportunidade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46094</v>
      </c>
      <c r="G415" s="145" t="str">
        <f>IF(SP_SUL!D418="","*",SP_SUL!D418)</f>
        <v>CAIQUE (TMA-677)</v>
      </c>
      <c r="H415" s="145" t="str">
        <f>IF(SP_SUL!F418="","*",SP_SUL!F418)</f>
        <v>MODERNIZAÇÃO - SOLDA</v>
      </c>
      <c r="I415" s="145" t="str">
        <f>IF(SP_SUL!H418="","*",SP_SUL!H418)</f>
        <v>-</v>
      </c>
      <c r="J415" s="145" t="str">
        <f>IF(SP_SUL!I418="","*",SP_SUL!I418)</f>
        <v>-</v>
      </c>
      <c r="K415" s="139" t="str">
        <f>IF(SP_SUL!M418="","*",SP_SUL!M418)</f>
        <v>ZEJ-ZEV</v>
      </c>
      <c r="L415" s="139">
        <f>IF(SP_SUL!N418="","*",SP_SUL!N418)</f>
        <v>1571561</v>
      </c>
      <c r="M415" s="140">
        <f>IF(SP_SUL!J418="","*",SP_SUL!J418)</f>
        <v>48</v>
      </c>
      <c r="N415" s="144">
        <f>IF(SP_SUL!K418="","*",SP_SUL!K418)</f>
        <v>156.005</v>
      </c>
      <c r="O415" s="144" t="str">
        <f>IF(SP_SUL!L418="","*",SP_SUL!L418)</f>
        <v>-</v>
      </c>
      <c r="P415" s="143">
        <f>IF(SP_SUL!O418="","*",SP_SUL!O418)</f>
        <v>0.35416666666666669</v>
      </c>
      <c r="Q415" s="143">
        <f>IF(SP_SUL!P418="","*",SP_SUL!P418)</f>
        <v>6.25E-2</v>
      </c>
      <c r="R415" s="145" t="str">
        <f>IF(SP_SUL!Q418="","*",CONCATENATE(SP_SUL!Q418," ",SP_SUL!R418))</f>
        <v>1 Nº DE SOLDA</v>
      </c>
      <c r="S415" s="145" t="str">
        <f>IF(SP_SUL!V418="","*",SP_SUL!V418)</f>
        <v>Alisson</v>
      </c>
      <c r="T415" s="145" t="str">
        <f>IF(SP_SUL!W418="","*",SP_SUL!W418)</f>
        <v xml:space="preserve">Execução de solda - Condicionado a temperatura 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Oportunidade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46094</v>
      </c>
      <c r="G416" s="145" t="str">
        <f>IF(SP_SUL!D419="","*",SP_SUL!D419)</f>
        <v>WALTER (TP-810)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*</v>
      </c>
      <c r="K416" s="139" t="str">
        <f>IF(SP_SUL!M419="","*",SP_SUL!M419)</f>
        <v>ZEJ-ZEV</v>
      </c>
      <c r="L416" s="139">
        <f>IF(SP_SUL!N419="","*",SP_SUL!N419)</f>
        <v>1571561</v>
      </c>
      <c r="M416" s="140">
        <f>IF(SP_SUL!J419="","*",SP_SUL!J419)</f>
        <v>48</v>
      </c>
      <c r="N416" s="144">
        <f>IF(SP_SUL!K419="","*",SP_SUL!K419)</f>
        <v>156.34399999999999</v>
      </c>
      <c r="O416" s="144" t="str">
        <f>IF(SP_SUL!L419="","*",SP_SUL!L419)</f>
        <v>-</v>
      </c>
      <c r="P416" s="143">
        <f>IF(SP_SUL!O419="","*",SP_SUL!O419)</f>
        <v>0.35416666666666669</v>
      </c>
      <c r="Q416" s="143">
        <f>IF(SP_SUL!P419="","*",SP_SUL!P419)</f>
        <v>6.25E-2</v>
      </c>
      <c r="R416" s="145" t="str">
        <f>IF(SP_SUL!Q419="","*",CONCATENATE(SP_SUL!Q419," ",SP_SUL!R419))</f>
        <v>1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>
        <f ca="1">_xlfn.XLOOKUP(G416&amp;$U$2,BS_CONTROLE[CHAVE],BS_CONTROLE[Quantidade_11],"-")</f>
        <v>0</v>
      </c>
      <c r="V416" s="137" t="str">
        <f ca="1">_xlfn.XLOOKUP(G416&amp;$V$2,BS_CONTROLE[CHAVE],BS_CONTROLE[Quantidade_11],"-")</f>
        <v>-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Oportunidade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ZEV-ZPT</v>
      </c>
      <c r="F417" s="145">
        <f>IF(SP_SUL!B420="","*",SP_SUL!B420)</f>
        <v>46094</v>
      </c>
      <c r="G417" s="145" t="str">
        <f>IF(SP_SUL!D420="","*",SP_SUL!D420)</f>
        <v>W97</v>
      </c>
      <c r="H417" s="145" t="str">
        <f>IF(SP_SUL!F420="","*",SP_SUL!F420)</f>
        <v>OUTRAS ATIVIDADES</v>
      </c>
      <c r="I417" s="145" t="str">
        <f>IF(SP_SUL!H420="","*",SP_SUL!H420)</f>
        <v>Z3V3</v>
      </c>
      <c r="J417" s="145" t="str">
        <f>IF(SP_SUL!I420="","*",SP_SUL!I420)</f>
        <v>Z3V3</v>
      </c>
      <c r="K417" s="139" t="str">
        <f>IF(SP_SUL!M420="","*",SP_SUL!M420)</f>
        <v>ZEV</v>
      </c>
      <c r="L417" s="139" t="str">
        <f>IF(SP_SUL!N420="","*",SP_SUL!N420)</f>
        <v>K67ZEV1</v>
      </c>
      <c r="M417" s="140">
        <f>IF(SP_SUL!J420="","*",SP_SUL!J420)</f>
        <v>54</v>
      </c>
      <c r="N417" s="144">
        <f>IF(SP_SUL!K420="","*",SP_SUL!K420)</f>
        <v>66</v>
      </c>
      <c r="O417" s="144" t="str">
        <f>IF(SP_SUL!L420="","*",SP_SUL!L420)</f>
        <v>-</v>
      </c>
      <c r="P417" s="143">
        <f>IF(SP_SUL!O420="","*",SP_SUL!O420)</f>
        <v>0.35416666666666669</v>
      </c>
      <c r="Q417" s="143">
        <f>IF(SP_SUL!P420="","*",SP_SUL!P420)</f>
        <v>4.1666666666666664E-2</v>
      </c>
      <c r="R417" s="145" t="str">
        <f>IF(SP_SUL!Q420="","*",CONCATENATE(SP_SUL!Q420," ",SP_SUL!R420))</f>
        <v>1 BINÁRIO</v>
      </c>
      <c r="S417" s="145" t="str">
        <f>IF(SP_SUL!V420="","*",SP_SUL!V420)</f>
        <v>Alisson</v>
      </c>
      <c r="T417" s="145" t="str">
        <f>IF(SP_SUL!W420="","*",SP_SUL!W420)</f>
        <v xml:space="preserve">Manobra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Contrato</v>
      </c>
      <c r="C419" s="146" t="str">
        <f>IF(SP_SUL!Z422="","*",SP_SUL!Z422)</f>
        <v>*</v>
      </c>
      <c r="D419" s="139" t="str">
        <f>IF(SP_SUL!S422="","*",SP_SUL!S422)</f>
        <v>SP SUL</v>
      </c>
      <c r="E419" s="139" t="str">
        <f>IF(SP_SUL!T422="","*",SP_SUL!T422)</f>
        <v>ZEV-ZPT</v>
      </c>
      <c r="F419" s="145">
        <f>IF(SP_SUL!B422="","*",SP_SUL!B422)</f>
        <v>46094</v>
      </c>
      <c r="G419" s="145" t="str">
        <f>IF(SP_SUL!D422="","*",SP_SUL!D422)</f>
        <v>MOD ZEZ</v>
      </c>
      <c r="H419" s="145" t="str">
        <f>IF(SP_SUL!F422="","*",SP_SUL!F422)</f>
        <v>BLOCO</v>
      </c>
      <c r="I419" s="145" t="str">
        <f>IF(SP_SUL!H422="","*",SP_SUL!H422)</f>
        <v>-</v>
      </c>
      <c r="J419" s="145" t="str">
        <f>IF(SP_SUL!I422="","*",SP_SUL!I422)</f>
        <v>-</v>
      </c>
      <c r="K419" s="139" t="str">
        <f>IF(SP_SUL!M422="","*",SP_SUL!M422)</f>
        <v>ZEZ-069</v>
      </c>
      <c r="L419" s="139" t="str">
        <f>IF(SP_SUL!N422="","*",SP_SUL!N422)</f>
        <v>ZEZZXW</v>
      </c>
      <c r="M419" s="140">
        <f>IF(SP_SUL!J422="","*",SP_SUL!J422)</f>
        <v>92</v>
      </c>
      <c r="N419" s="144">
        <f>IF(SP_SUL!K422="","*",SP_SUL!K422)</f>
        <v>75.099999999999994</v>
      </c>
      <c r="O419" s="144">
        <f>IF(SP_SUL!L422="","*",SP_SUL!L422)</f>
        <v>81.900000000000006</v>
      </c>
      <c r="P419" s="143">
        <f>IF(SP_SUL!O422="","*",SP_SUL!O422)</f>
        <v>0.375</v>
      </c>
      <c r="Q419" s="143">
        <f>IF(SP_SUL!P422="","*",SP_SUL!P422)</f>
        <v>0.16666666666666666</v>
      </c>
      <c r="R419" s="145" t="str">
        <f>IF(SP_SUL!Q422="","*",CONCATENATE(SP_SUL!Q422," ",SP_SUL!R422))</f>
        <v>1 BINÁRIO</v>
      </c>
      <c r="S419" s="145" t="str">
        <f>IF(SP_SUL!V422="","*",SP_SUL!V422)</f>
        <v>Augusto</v>
      </c>
      <c r="T419" s="145" t="str">
        <f>IF(SP_SUL!W422="","*",SP_SUL!W422)</f>
        <v>Premissas:
Horário limite de abertura de intervalo: 10:30hrs;
Duração de 4:00hrs com interdição total de K79ZEZ-2 e ZXWK79-2 (total);
W61 MC1 às 07:45;
Abertura do intervalo com a chegada da W61 em K79ZEZ-2, envio de MACRO 9 MOTIVO 21;
Locais dos boletins: 75+100 ao 76+100 e 78+400 ao 81+400 – PARE SIM;
Chefe de Boletim: DL31 – Deiverson Lucas M Silva e FR56 – Francisco Rocha.</v>
      </c>
      <c r="U419" s="137" t="str">
        <f ca="1">_xlfn.XLOOKUP(G419&amp;$U$2,BS_CONTROLE[CHAVE],BS_CONTROLE[Quantidade_11],"-")</f>
        <v>-</v>
      </c>
      <c r="V419" s="137">
        <f ca="1">_xlfn.XLOOKUP(G419&amp;$V$2,BS_CONTROLE[CHAVE],BS_CONTROLE[Quantidade_11],"-")</f>
        <v>1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46094</v>
      </c>
      <c r="G420" s="145" t="str">
        <f>IF(SP_SUL!D423="","*",SP_SUL!D423)</f>
        <v>W61</v>
      </c>
      <c r="H420" s="145" t="str">
        <f>IF(SP_SUL!F423="","*",SP_SUL!F423)</f>
        <v>RECOLHIMENTO DE DORMENTE</v>
      </c>
      <c r="I420" s="145" t="str">
        <f>IF(SP_SUL!H423="","*",SP_SUL!H423)</f>
        <v>K67ZEV2</v>
      </c>
      <c r="J420" s="145" t="str">
        <f>IF(SP_SUL!I423="","*",SP_SUL!I423)</f>
        <v>K67ZEV2</v>
      </c>
      <c r="K420" s="139" t="str">
        <f>IF(SP_SUL!M423="","*",SP_SUL!M423)</f>
        <v>ZXW-ZEZ</v>
      </c>
      <c r="L420" s="139" t="str">
        <f>IF(SP_SUL!N423="","*",SP_SUL!N423)</f>
        <v>K79ZEZ2</v>
      </c>
      <c r="M420" s="140">
        <f>IF(SP_SUL!J423="","*",SP_SUL!J423)</f>
        <v>92</v>
      </c>
      <c r="N420" s="144">
        <f>IF(SP_SUL!K423="","*",SP_SUL!K423)</f>
        <v>78.5</v>
      </c>
      <c r="O420" s="144">
        <f>IF(SP_SUL!L423="","*",SP_SUL!L423)</f>
        <v>81.3</v>
      </c>
      <c r="P420" s="143">
        <f>IF(SP_SUL!O423="","*",SP_SUL!O423)</f>
        <v>0.32291666666666669</v>
      </c>
      <c r="Q420" s="143">
        <f>IF(SP_SUL!P423="","*",SP_SUL!P423)</f>
        <v>6.9444444444444447E-4</v>
      </c>
      <c r="R420" s="145" t="str">
        <f>IF(SP_SUL!Q423="","*",CONCATENATE(SP_SUL!Q423," ",SP_SUL!R423))</f>
        <v>800 Nº DE PEÇAS</v>
      </c>
      <c r="S420" s="145" t="str">
        <f>IF(SP_SUL!V423="","*",SP_SUL!V423)</f>
        <v>Augusto</v>
      </c>
      <c r="T420" s="145" t="str">
        <f>IF(SP_SUL!W423="","*",SP_SUL!W423)</f>
        <v>Recolhimento de dormentes</v>
      </c>
      <c r="U420" s="137" t="str">
        <f ca="1">_xlfn.XLOOKUP(G420&amp;$U$2,BS_CONTROLE[CHAVE],BS_CONTROLE[Quantidade_11],"-")</f>
        <v>-</v>
      </c>
      <c r="V420" s="137">
        <f ca="1">_xlfn.XLOOKUP(G420&amp;$V$2,BS_CONTROLE[CHAVE],BS_CONTROLE[Quantidade_11],"-")</f>
        <v>700</v>
      </c>
      <c r="W420" s="137">
        <f ca="1">_xlfn.XLOOKUP(G420&amp;$W$2,BS_CONTROLE[CHAVE],BS_CONTROLE[Quantidade_11],"-")</f>
        <v>1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46094</v>
      </c>
      <c r="G421" s="145" t="str">
        <f>IF(SP_SUL!D424="","*",SP_SUL!D424)</f>
        <v>MODERNIZAÇÃO TURMA 2</v>
      </c>
      <c r="H421" s="145" t="str">
        <f>IF(SP_SUL!F424="","*",SP_SUL!F424)</f>
        <v>MODERNIZAÇÃO - SOLDA</v>
      </c>
      <c r="I421" s="145" t="str">
        <f>IF(SP_SUL!H424="","*",SP_SUL!H424)</f>
        <v>-</v>
      </c>
      <c r="J421" s="145" t="str">
        <f>IF(SP_SUL!I424="","*",SP_SUL!I424)</f>
        <v>-</v>
      </c>
      <c r="K421" s="139" t="str">
        <f>IF(SP_SUL!M424="","*",SP_SUL!M424)</f>
        <v>ZXW-ZEZ</v>
      </c>
      <c r="L421" s="139" t="str">
        <f>IF(SP_SUL!N424="","*",SP_SUL!N424)</f>
        <v>ZXWK792</v>
      </c>
      <c r="M421" s="140">
        <f>IF(SP_SUL!J424="","*",SP_SUL!J424)</f>
        <v>92</v>
      </c>
      <c r="N421" s="144">
        <f>IF(SP_SUL!K424="","*",SP_SUL!K424)</f>
        <v>80.040000000000006</v>
      </c>
      <c r="O421" s="144">
        <f>IF(SP_SUL!L424="","*",SP_SUL!L424)</f>
        <v>80.066999999999993</v>
      </c>
      <c r="P421" s="143">
        <f>IF(SP_SUL!O424="","*",SP_SUL!O424)</f>
        <v>0.375</v>
      </c>
      <c r="Q421" s="143">
        <f>IF(SP_SUL!P424="","*",SP_SUL!P424)</f>
        <v>6.9444444444444447E-4</v>
      </c>
      <c r="R421" s="145" t="str">
        <f>IF(SP_SUL!Q424="","*",CONCATENATE(SP_SUL!Q424," ",SP_SUL!R424))</f>
        <v>2 Nº DE SOLDA</v>
      </c>
      <c r="S421" s="145" t="str">
        <f>IF(SP_SUL!V424="","*",SP_SUL!V424)</f>
        <v>Augusto</v>
      </c>
      <c r="T421" s="145" t="str">
        <f>IF(SP_SUL!W424="","*",SP_SUL!W424)</f>
        <v xml:space="preserve">Execução de solda - Condicionado a temperatura </v>
      </c>
      <c r="U421" s="137">
        <f ca="1">_xlfn.XLOOKUP(G421&amp;$U$2,BS_CONTROLE[CHAVE],BS_CONTROLE[Quantidade_11],"-")</f>
        <v>0</v>
      </c>
      <c r="V421" s="137">
        <f ca="1">_xlfn.XLOOKUP(G421&amp;$V$2,BS_CONTROLE[CHAVE],BS_CONTROLE[Quantidade_11],"-")</f>
        <v>1</v>
      </c>
      <c r="W421" s="137">
        <f ca="1">_xlfn.XLOOKUP(G421&amp;$W$2,BS_CONTROLE[CHAVE],BS_CONTROLE[Quantidade_11],"-")</f>
        <v>0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0</v>
      </c>
      <c r="V533" s="137" t="str">
        <f ca="1">_xlfn.XLOOKUP(G533&amp;$V$2,BS_CONTROLE[CHAVE],BS_CONTROLE[Quantidade_11],"-")</f>
        <v>-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>
        <f ca="1">_xlfn.XLOOKUP(G768&amp;$V$2,BS_CONTROLE[CHAVE],BS_CONTROLE[Quantidade_11],"-")</f>
        <v>0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>
        <f ca="1">_xlfn.XLOOKUP(G997&amp;$U$2,BS_CONTROLE[CHAVE],BS_CONTROLE[Quantidade_11],"-")</f>
        <v>0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2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1612</v>
      </c>
      <c r="D5" s="236"/>
      <c r="E5" s="236"/>
      <c r="F5" s="236"/>
      <c r="G5" s="236"/>
      <c r="H5" s="236"/>
      <c r="I5" s="236"/>
      <c r="J5" s="237"/>
      <c r="K5" s="238" t="s">
        <v>1613</v>
      </c>
      <c r="L5" s="239"/>
      <c r="M5" s="239"/>
      <c r="N5" s="239"/>
      <c r="O5" s="240" t="s">
        <v>1614</v>
      </c>
      <c r="P5" s="241"/>
    </row>
    <row r="6" spans="1:16" s="74" customFormat="1" ht="15" customHeight="1">
      <c r="A6" s="66" t="s">
        <v>1610</v>
      </c>
      <c r="B6" s="75" t="s">
        <v>1609</v>
      </c>
      <c r="C6" s="76" t="s">
        <v>961</v>
      </c>
      <c r="D6" s="77" t="s">
        <v>962</v>
      </c>
      <c r="E6" s="76" t="s">
        <v>1615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1616</v>
      </c>
      <c r="M6" s="80" t="s">
        <v>576</v>
      </c>
      <c r="N6" s="81" t="s">
        <v>956</v>
      </c>
      <c r="O6" s="158" t="s">
        <v>999</v>
      </c>
      <c r="P6" s="133" t="s">
        <v>1617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>
        <f>IF(SP_SUL!BH331="","*",SP_SUL!BH331)</f>
        <v>2</v>
      </c>
      <c r="P331" s="147" t="str">
        <f>IF($A$2=1,IF(SP_SUL!BJ331="","*",SP_SUL!BJ331),IF(SP_SUL!BK331="","*",SP_SUL!BK331))</f>
        <v>MC1 11h13 / autorizado entrada na via 11h20 / Em deslocamento para ZFH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>
        <f>IF(SP_SUL!BH332="","*",SP_SUL!BH332)</f>
        <v>0</v>
      </c>
      <c r="P332" s="147" t="str">
        <f>IF($A$2=1,IF(SP_SUL!BJ332="","*",SP_SUL!BJ332),IF(SP_SUL!BK332="","*",SP_SUL!BK332))</f>
        <v>MC às 10h14 devido à queda de sistema, ocasionando perda de faixa.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2</v>
      </c>
      <c r="P339" s="147" t="str">
        <f>IF($A$2=1,IF(SP_SUL!BJ339="","*",SP_SUL!BJ339),IF(SP_SUL!BK339="","*",SP_SUL!BK339))</f>
        <v>Realizado inspeção R7D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2</v>
      </c>
      <c r="P341" s="147" t="str">
        <f>IF($A$2=1,IF(SP_SUL!BJ341="","*",SP_SUL!BJ341),IF(SP_SUL!BK341="","*",SP_SUL!BK341))</f>
        <v>Realizado intervalo bloco das 09h20 até 17h20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2</v>
      </c>
      <c r="P342" s="147" t="str">
        <f>IF($A$2=1,IF(SP_SUL!BJ342="","*",SP_SUL!BJ342),IF(SP_SUL!BK342="","*",SP_SUL!BK342))</f>
        <v>Realizado intervalo bloco das 09h20 até 17h20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2</v>
      </c>
      <c r="P343" s="147" t="str">
        <f>IF($A$2=1,IF(SP_SUL!BJ343="","*",SP_SUL!BJ343),IF(SP_SUL!BK343="","*",SP_SUL!BK343))</f>
        <v>Realizado intervalo bloco das 09h20 até 17h20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2</v>
      </c>
      <c r="P344" s="147" t="str">
        <f>IF($A$2=1,IF(SP_SUL!BJ344="","*",SP_SUL!BJ344),IF(SP_SUL!BK344="","*",SP_SUL!BK344))</f>
        <v>Avariou em inspeção no km123+605 via 1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ZYQ-ZEM</v>
      </c>
      <c r="M345" s="83">
        <f>IF(SP_SUL!AP345="","*",SP_SUL!AP345)</f>
        <v>128</v>
      </c>
      <c r="N345" s="83" t="str">
        <f>IF(SP_SUL!AM345="","*",SP_SUL!AM345)</f>
        <v>ZYQ-ZEM</v>
      </c>
      <c r="O345" s="110">
        <f>IF(SP_SUL!BH345="","*",SP_SUL!BH345)</f>
        <v>2</v>
      </c>
      <c r="P345" s="147" t="str">
        <f>IF($A$2=1,IF(SP_SUL!BJ345="","*",SP_SUL!BJ345),IF(SP_SUL!BK345="","*",SP_SUL!BK345))</f>
        <v>Devido à concessão do intervalo no bloco ZYQ x ZEM, foi alterada a programação para posicionamento de dormentes no km 128+000, via 2. Intervalo realizado.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2</v>
      </c>
      <c r="P346" s="147" t="str">
        <f>IF($A$2=1,IF(SP_SUL!BJ346="","*",SP_SUL!BJ346),IF(SP_SUL!BK346="","*",SP_SUL!BK346))</f>
        <v>Em intervalo das 09h20 até 17h20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6.9444444444444447E-4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bloco das 09h20 até 17h20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(TP-780)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6.9444444444444447E-4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2</v>
      </c>
      <c r="P348" s="147" t="str">
        <f>IF($A$2=1,IF(SP_SUL!BJ348="","*",SP_SUL!BJ348),IF(SP_SUL!BK348="","*",SP_SUL!BK348))</f>
        <v>Realizado intervalo bloco das 09h20 até 17h20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2</v>
      </c>
      <c r="P352" s="147" t="str">
        <f>IF($A$2=1,IF(SP_SUL!BJ352="","*",SP_SUL!BJ352),IF(SP_SUL!BK352="","*",SP_SUL!BK352))</f>
        <v xml:space="preserve">MC1  07h38 / Em inspeção / 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>
        <f>IF(SP_SUL!BH353="","*",SP_SUL!BH353)</f>
        <v>0</v>
      </c>
      <c r="P353" s="147" t="str">
        <f>IF($A$2=1,IF(SP_SUL!BJ353="","*",SP_SUL!BJ353),IF(SP_SUL!BK353="","*",SP_SUL!BK353))</f>
        <v>Alterado programação para via1 / TP pronto 09h27 / Sem oportunidade de faixa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TP pronto 09h03 / Sem oportundiade de faixa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>
        <f>IF(SP_SUL!BH355="","*",SP_SUL!BH355)</f>
        <v>0</v>
      </c>
      <c r="P355" s="147" t="str">
        <f>IF($A$2=1,IF(SP_SUL!BJ355="","*",SP_SUL!BJ355),IF(SP_SUL!BK355="","*",SP_SUL!BK355))</f>
        <v>TP pronto 09h02 / Sem oportunidade de faixa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2</v>
      </c>
      <c r="P357" s="147" t="str">
        <f>IF($A$2=1,IF(SP_SUL!BJ357="","*",SP_SUL!BJ357),IF(SP_SUL!BK357="","*",SP_SUL!BK357))</f>
        <v>TP pronto 08h10 / Realizado intervalo das 09h24 até 10h24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2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>
        <f>IF(SP_SUL!BH360="","*",SP_SUL!BH360)</f>
        <v>0</v>
      </c>
      <c r="P360" s="147" t="str">
        <f>IF($A$2=1,IF(SP_SUL!BJ360="","*",SP_SUL!BJ360),IF(SP_SUL!BK360="","*",SP_SUL!BK360))</f>
        <v>Condições climáticas (chuva)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>
        <f>IF(SP_SUL!BH361="","*",SP_SUL!BH361)</f>
        <v>1</v>
      </c>
      <c r="P361" s="147" t="str">
        <f>IF($A$2=1,IF(SP_SUL!BJ361="","*",SP_SUL!BJ361),IF(SP_SUL!BK361="","*",SP_SUL!BK361))</f>
        <v>Realizado intervalo das 11h08 até 13h08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>
        <f>IF(SP_SUL!BH364="","*",SP_SUL!BH364)</f>
        <v>0</v>
      </c>
      <c r="P364" s="147" t="str">
        <f>IF($A$2=1,IF(SP_SUL!BJ364="","*",SP_SUL!BJ364),IF(SP_SUL!BK364="","*",SP_SUL!BK364))</f>
        <v>MC1 09h22 /  Sem oportunidade de faixa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>
        <f>IF(SP_SUL!BH365="","*",SP_SUL!BH365)</f>
        <v>1</v>
      </c>
      <c r="P365" s="147" t="str">
        <f>IF($A$2=1,IF(SP_SUL!BJ365="","*",SP_SUL!BJ365),IF(SP_SUL!BK365="","*",SP_SUL!BK365))</f>
        <v xml:space="preserve">Tp pronto 10h39 / Em intervalo das 12h40 até 14h10 / 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>
        <f>IF(SP_SUL!BH366="","*",SP_SUL!BH366)</f>
        <v>0</v>
      </c>
      <c r="P366" s="147" t="str">
        <f>IF($A$2=1,IF(SP_SUL!BJ366="","*",SP_SUL!BJ366),IF(SP_SUL!BK366="","*",SP_SUL!BK366))</f>
        <v>Condições climáticas (chuva)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>
        <f>IF(SP_SUL!BH367="","*",SP_SUL!BH367)</f>
        <v>0</v>
      </c>
      <c r="P367" s="147" t="str">
        <f>IF($A$2=1,IF(SP_SUL!BJ369="","*",SP_SUL!BJ369),IF(SP_SUL!BK367="","*",SP_SUL!BK367))</f>
        <v>TP pronto 09h21 / Sem oportunidade de faixa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>
        <f>IF(SP_SUL!BH369="","*",SP_SUL!BH369)</f>
        <v>0</v>
      </c>
      <c r="P369" s="147" t="str">
        <f>IF($A$2=1,IF(SP_SUL!#REF!="","*",SP_SUL!#REF!),IF(SP_SUL!BK369="","*",SP_SUL!BK369))</f>
        <v>Condições climáticas (chuva)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>
        <f>IF(SP_SUL!BH370="","*",SP_SUL!BH370)</f>
        <v>0</v>
      </c>
      <c r="P370" s="147" t="str">
        <f>IF($A$2=1,IF(SP_SUL!BJ370="","*",SP_SUL!BJ370),IF(SP_SUL!BK370="","*",SP_SUL!BK370))</f>
        <v>Condições climáticas (chuva)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>
        <f>IF(SP_SUL!BH372="","*",SP_SUL!BH372)</f>
        <v>0</v>
      </c>
      <c r="P372" s="147" t="str">
        <f>IF($A$2=1,IF(SP_SUL!BJ372="","*",SP_SUL!BJ372),IF(SP_SUL!BK372="","*",SP_SUL!BK372))</f>
        <v>Cancelado, sem acesso no local de trabalho, devido chuva.</v>
      </c>
    </row>
    <row r="373" spans="1:16">
      <c r="A373" s="82">
        <f>IF(SP_SUL!B373="","*",SP_SUL!B373)</f>
        <v>46093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>
        <f>IF(SP_SUL!O373="","*",SP_SUL!O373)</f>
        <v>0.35416666666666669</v>
      </c>
      <c r="J373" s="113">
        <f>IF(SP_SUL!P373="","*",SP_SUL!P373)</f>
        <v>2.7777777777777776E-2</v>
      </c>
      <c r="K373" s="83" t="str">
        <f>IF(SP_SUL!AK373="","*",SP_SUL!AK373)</f>
        <v>ZEM130-2</v>
      </c>
      <c r="L373" s="83" t="str">
        <f>IF(SP_SUL!AM373="","*",SP_SUL!AM373)</f>
        <v>ZEM-ZKE</v>
      </c>
      <c r="M373" s="83">
        <f>IF(SP_SUL!AP373="","*",SP_SUL!AP373)</f>
        <v>132</v>
      </c>
      <c r="N373" s="83" t="str">
        <f>IF(SP_SUL!AM373="","*",SP_SUL!AM373)</f>
        <v>ZEM-ZKE</v>
      </c>
      <c r="O373" s="110">
        <f>IF(SP_SUL!BH373="","*",SP_SUL!BH373)</f>
        <v>0</v>
      </c>
      <c r="P373" s="147" t="str">
        <f>IF($A$2=1,IF(SP_SUL!BJ373="","*",SP_SUL!BJ373),IF(SP_SUL!BK373="","*",SP_SUL!BK373))</f>
        <v>Devido diagnostico da mec, necessário o abastecimento de areia, alterado a programação para realizar abastecimento em ZKE / MC1 08h29 / Sem oportunidade de faixa</v>
      </c>
    </row>
    <row r="374" spans="1:16">
      <c r="A374" s="82">
        <f>IF(SP_SUL!B374="","*",SP_SUL!B374)</f>
        <v>46093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ZKE-ZEV</v>
      </c>
      <c r="E374" s="83" t="str">
        <f>IF(SP_SUL!D374="","*",SP_SUL!D374)</f>
        <v>EDSON (TP-719)</v>
      </c>
      <c r="F374" s="83" t="str">
        <f>IF(SP_SUL!H374="","*",SP_SUL!H374)</f>
        <v>-</v>
      </c>
      <c r="G374" s="83" t="str">
        <f>IF(SP_SUL!M374="","*",SP_SUL!M374)</f>
        <v>ZYQ-ZEM</v>
      </c>
      <c r="H374" s="116">
        <f>IF(SP_SUL!K374="","*",SP_SUL!K374)</f>
        <v>129.16999999999999</v>
      </c>
      <c r="I374" s="113">
        <f>IF(SP_SUL!O374="","*",SP_SUL!O374)</f>
        <v>0.375</v>
      </c>
      <c r="J374" s="113">
        <f>IF(SP_SUL!P374="","*",SP_SUL!P374)</f>
        <v>8.3333333333333329E-2</v>
      </c>
      <c r="K374" s="83" t="str">
        <f>IF(SP_SUL!AK374="","*",SP_SUL!AK374)</f>
        <v>-</v>
      </c>
      <c r="L374" s="83" t="str">
        <f>IF(SP_SUL!AM374="","*",SP_SUL!AM374)</f>
        <v>ZYQ-ZEM</v>
      </c>
      <c r="M374" s="83">
        <f>IF(SP_SUL!AP374="","*",SP_SUL!AP374)</f>
        <v>129.16999999999999</v>
      </c>
      <c r="N374" s="83" t="str">
        <f>IF(SP_SUL!AM374="","*",SP_SUL!AM374)</f>
        <v>ZYQ-ZEM</v>
      </c>
      <c r="O374" s="110">
        <f>IF(SP_SUL!BH374="","*",SP_SUL!BH374)</f>
        <v>1</v>
      </c>
      <c r="P374" s="147" t="str">
        <f>IF($A$2=1,IF(SP_SUL!BJ374="","*",SP_SUL!BJ374),IF(SP_SUL!BK374="","*",SP_SUL!BK374))</f>
        <v>TP pronto 10h36 /  Em intervalo das 12h05 até 13h35</v>
      </c>
    </row>
    <row r="375" spans="1:16">
      <c r="A375" s="82">
        <f>IF(SP_SUL!B375="","*",SP_SUL!B375)</f>
        <v>46093</v>
      </c>
      <c r="B375" s="83" t="str">
        <f>IF(SP_SUL!X375="","*",SP_SUL!X375)</f>
        <v>Oportunidade</v>
      </c>
      <c r="C375" s="83" t="str">
        <f>IF(SP_SUL!S375="","*",SP_SUL!S375)</f>
        <v>SP SUL</v>
      </c>
      <c r="D375" s="83" t="str">
        <f>IF(SP_SUL!T375="","*",SP_SUL!T375)</f>
        <v>ZKE-ZEV</v>
      </c>
      <c r="E375" s="83" t="str">
        <f>IF(SP_SUL!D375="","*",SP_SUL!D375)</f>
        <v>EDSON (TP-719)</v>
      </c>
      <c r="F375" s="83" t="str">
        <f>IF(SP_SUL!H375="","*",SP_SUL!H375)</f>
        <v>-</v>
      </c>
      <c r="G375" s="83" t="str">
        <f>IF(SP_SUL!M375="","*",SP_SUL!M375)</f>
        <v>ZYQ-ZEM</v>
      </c>
      <c r="H375" s="116">
        <f>IF(SP_SUL!K375="","*",SP_SUL!K375)</f>
        <v>130.6</v>
      </c>
      <c r="I375" s="113">
        <f>IF(SP_SUL!O375="","*",SP_SUL!O375)</f>
        <v>0.375</v>
      </c>
      <c r="J375" s="113">
        <f>IF(SP_SUL!P375="","*",SP_SUL!P375)</f>
        <v>8.3333333333333329E-2</v>
      </c>
      <c r="K375" s="83" t="str">
        <f>IF(SP_SUL!AK375="","*",SP_SUL!AK375)</f>
        <v>-</v>
      </c>
      <c r="L375" s="83" t="str">
        <f>IF(SP_SUL!AM375="","*",SP_SUL!AM375)</f>
        <v>ZYQ-ZEM</v>
      </c>
      <c r="M375" s="83">
        <f>IF(SP_SUL!AP375="","*",SP_SUL!AP375)</f>
        <v>130.6</v>
      </c>
      <c r="N375" s="83" t="str">
        <f>IF(SP_SUL!AM375="","*",SP_SUL!AM375)</f>
        <v>ZYQ-ZEM</v>
      </c>
      <c r="O375" s="110">
        <f>IF(SP_SUL!BH375="","*",SP_SUL!BH375)</f>
        <v>1</v>
      </c>
      <c r="P375" s="147" t="str">
        <f>IF($A$2=1,IF(SP_SUL!BJ375="","*",SP_SUL!BJ375),IF(SP_SUL!BK375="","*",SP_SUL!BK375))</f>
        <v>TP pronto 10h36 /  Em intervalo das 12h05 até 13h35</v>
      </c>
    </row>
    <row r="376" spans="1:16">
      <c r="A376" s="82">
        <f>IF(SP_SUL!B376="","*",SP_SUL!B376)</f>
        <v>46093</v>
      </c>
      <c r="B376" s="83" t="str">
        <f>IF(SP_SUL!X376="","*",SP_SUL!X376)</f>
        <v>Oportunidade</v>
      </c>
      <c r="C376" s="83" t="str">
        <f>IF(SP_SUL!S376="","*",SP_SUL!S376)</f>
        <v>SP SUL</v>
      </c>
      <c r="D376" s="83" t="str">
        <f>IF(SP_SUL!T376="","*",SP_SUL!T376)</f>
        <v>ZKE-ZEV</v>
      </c>
      <c r="E376" s="83" t="str">
        <f>IF(SP_SUL!D376="","*",SP_SUL!D376)</f>
        <v>V89</v>
      </c>
      <c r="F376" s="83" t="str">
        <f>IF(SP_SUL!H376="","*",SP_SUL!H376)</f>
        <v>ZEM130-1</v>
      </c>
      <c r="G376" s="83" t="str">
        <f>IF(SP_SUL!M376="","*",SP_SUL!M376)</f>
        <v>ZYQ-ZEM</v>
      </c>
      <c r="H376" s="116">
        <f>IF(SP_SUL!K376="","*",SP_SUL!K376)</f>
        <v>132.5</v>
      </c>
      <c r="I376" s="113">
        <f>IF(SP_SUL!O376="","*",SP_SUL!O376)</f>
        <v>0.38541666666666669</v>
      </c>
      <c r="J376" s="113">
        <f>IF(SP_SUL!P376="","*",SP_SUL!P376)</f>
        <v>8.3333333333333329E-2</v>
      </c>
      <c r="K376" s="83" t="str">
        <f>IF(SP_SUL!AK376="","*",SP_SUL!AK376)</f>
        <v>ZEM130-1</v>
      </c>
      <c r="L376" s="83" t="str">
        <f>IF(SP_SUL!AM376="","*",SP_SUL!AM376)</f>
        <v>ZYQ-ZEM</v>
      </c>
      <c r="M376" s="83">
        <f>IF(SP_SUL!AP376="","*",SP_SUL!AP376)</f>
        <v>132.5</v>
      </c>
      <c r="N376" s="83" t="str">
        <f>IF(SP_SUL!AM376="","*",SP_SUL!AM376)</f>
        <v>ZYQ-ZEM</v>
      </c>
      <c r="O376" s="110">
        <f>IF(SP_SUL!BH376="","*",SP_SUL!BH376)</f>
        <v>0</v>
      </c>
      <c r="P376" s="147" t="str">
        <f>IF($A$2=1,IF(SP_SUL!BJ376="","*",SP_SUL!BJ376),IF(SP_SUL!BK376="","*",SP_SUL!BK376))</f>
        <v>MC1 09h29 / Sem oportunidade de faixa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>
        <f>IF(SP_SUL!B378="","*",SP_SUL!B378)</f>
        <v>46093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ZKE-ZEV</v>
      </c>
      <c r="E378" s="83" t="str">
        <f>IF(SP_SUL!D378="","*",SP_SUL!D378)</f>
        <v>MOD ZRB</v>
      </c>
      <c r="F378" s="83" t="str">
        <f>IF(SP_SUL!H378="","*",SP_SUL!H378)</f>
        <v>-</v>
      </c>
      <c r="G378" s="83" t="str">
        <f>IF(SP_SUL!M378="","*",SP_SUL!M378)</f>
        <v>ZEJ-ZRB</v>
      </c>
      <c r="H378" s="116">
        <f>IF(SP_SUL!K378="","*",SP_SUL!K378)</f>
        <v>145.9</v>
      </c>
      <c r="I378" s="113">
        <f>IF(SP_SUL!O378="","*",SP_SUL!O378)</f>
        <v>0.33333333333333331</v>
      </c>
      <c r="J378" s="113">
        <f>IF(SP_SUL!P378="","*",SP_SUL!P378)</f>
        <v>0.33333333333333331</v>
      </c>
      <c r="K378" s="83" t="str">
        <f>IF(SP_SUL!AK378="","*",SP_SUL!AK378)</f>
        <v>-</v>
      </c>
      <c r="L378" s="83" t="str">
        <f>IF(SP_SUL!AM378="","*",SP_SUL!AM378)</f>
        <v>ZEJ-ZRB</v>
      </c>
      <c r="M378" s="83">
        <f>IF(SP_SUL!AP378="","*",SP_SUL!AP378)</f>
        <v>145.9</v>
      </c>
      <c r="N378" s="83" t="str">
        <f>IF(SP_SUL!AM378="","*",SP_SUL!AM378)</f>
        <v>ZEJ-ZRB</v>
      </c>
      <c r="O378" s="110">
        <f>IF(SP_SUL!BH378="","*",SP_SUL!BH378)</f>
        <v>1</v>
      </c>
      <c r="P378" s="147" t="str">
        <f>IF($A$2=1,IF(SP_SUL!BJ378="","*",SP_SUL!BJ378),IF(SP_SUL!BK378="","*",SP_SUL!BK378))</f>
        <v>Em intervalo das 10h00 até 20h00</v>
      </c>
    </row>
    <row r="379" spans="1:16">
      <c r="A379" s="82">
        <f>IF(SP_SUL!B379="","*",SP_SUL!B379)</f>
        <v>46093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ZKE-ZEV</v>
      </c>
      <c r="E379" s="83" t="str">
        <f>IF(SP_SUL!D379="","*",SP_SUL!D379)</f>
        <v>W96</v>
      </c>
      <c r="F379" s="83" t="str">
        <f>IF(SP_SUL!H379="","*",SP_SUL!H379)</f>
        <v xml:space="preserve">ZEM1 </v>
      </c>
      <c r="G379" s="83" t="str">
        <f>IF(SP_SUL!M379="","*",SP_SUL!M379)</f>
        <v>ZEJ-ZEV</v>
      </c>
      <c r="H379" s="116">
        <f>IF(SP_SUL!K379="","*",SP_SUL!K379)</f>
        <v>147.52000000000001</v>
      </c>
      <c r="I379" s="113">
        <f>IF(SP_SUL!O379="","*",SP_SUL!O379)</f>
        <v>0.31944444444444442</v>
      </c>
      <c r="J379" s="113">
        <f>IF(SP_SUL!P379="","*",SP_SUL!P379)</f>
        <v>0</v>
      </c>
      <c r="K379" s="83" t="str">
        <f>IF(SP_SUL!AK379="","*",SP_SUL!AK379)</f>
        <v xml:space="preserve">ZEM1 </v>
      </c>
      <c r="L379" s="83" t="str">
        <f>IF(SP_SUL!AM379="","*",SP_SUL!AM379)</f>
        <v>ZEJ-ZEV</v>
      </c>
      <c r="M379" s="83">
        <f>IF(SP_SUL!AP379="","*",SP_SUL!AP379)</f>
        <v>147.52000000000001</v>
      </c>
      <c r="N379" s="83" t="str">
        <f>IF(SP_SUL!AM379="","*",SP_SUL!AM379)</f>
        <v>ZEJ-ZEV</v>
      </c>
      <c r="O379" s="110">
        <f>IF(SP_SUL!BH379="","*",SP_SUL!BH379)</f>
        <v>1</v>
      </c>
      <c r="P379" s="147" t="str">
        <f>IF($A$2=1,IF(SP_SUL!BJ379="","*",SP_SUL!BJ379),IF(SP_SUL!BK379="","*",SP_SUL!BK379))</f>
        <v>Em intervalo das 10h00 até 20h00</v>
      </c>
    </row>
    <row r="380" spans="1:16">
      <c r="A380" s="82">
        <f>IF(SP_SUL!B380="","*",SP_SUL!B380)</f>
        <v>46093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ZKE-ZEV</v>
      </c>
      <c r="E380" s="83" t="str">
        <f>IF(SP_SUL!D380="","*",SP_SUL!D380)</f>
        <v>W99</v>
      </c>
      <c r="F380" s="83" t="str">
        <f>IF(SP_SUL!H380="","*",SP_SUL!H380)</f>
        <v>ZEM1</v>
      </c>
      <c r="G380" s="83" t="str">
        <f>IF(SP_SUL!M380="","*",SP_SUL!M380)</f>
        <v>ZEJ-ZEV</v>
      </c>
      <c r="H380" s="116">
        <f>IF(SP_SUL!K380="","*",SP_SUL!K380)</f>
        <v>150.1</v>
      </c>
      <c r="I380" s="113">
        <f>IF(SP_SUL!O380="","*",SP_SUL!O380)</f>
        <v>0.30555555555555558</v>
      </c>
      <c r="J380" s="113">
        <f>IF(SP_SUL!P380="","*",SP_SUL!P380)</f>
        <v>0</v>
      </c>
      <c r="K380" s="83" t="str">
        <f>IF(SP_SUL!AK380="","*",SP_SUL!AK380)</f>
        <v>ZEM1</v>
      </c>
      <c r="L380" s="83" t="str">
        <f>IF(SP_SUL!AM380="","*",SP_SUL!AM380)</f>
        <v>ZEJ-ZEV</v>
      </c>
      <c r="M380" s="83">
        <f>IF(SP_SUL!AP380="","*",SP_SUL!AP380)</f>
        <v>150.1</v>
      </c>
      <c r="N380" s="83" t="str">
        <f>IF(SP_SUL!AM380="","*",SP_SUL!AM380)</f>
        <v>ZEJ-ZEV</v>
      </c>
      <c r="O380" s="110">
        <f>IF(SP_SUL!BH380="","*",SP_SUL!BH380)</f>
        <v>1</v>
      </c>
      <c r="P380" s="147" t="str">
        <f>IF($A$2=1,IF(SP_SUL!BJ380="","*",SP_SUL!BJ380),IF(SP_SUL!BK380="","*",SP_SUL!BK380))</f>
        <v>Em intervalo das 10h00 até 20h00</v>
      </c>
    </row>
    <row r="381" spans="1:16">
      <c r="A381" s="82">
        <f>IF(SP_SUL!B381="","*",SP_SUL!B381)</f>
        <v>46093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ZKE-ZEV</v>
      </c>
      <c r="E381" s="83" t="str">
        <f>IF(SP_SUL!D381="","*",SP_SUL!D381)</f>
        <v>V95</v>
      </c>
      <c r="F381" s="83" t="str">
        <f>IF(SP_SUL!H381="","*",SP_SUL!H381)</f>
        <v>ZEM1301</v>
      </c>
      <c r="G381" s="83" t="str">
        <f>IF(SP_SUL!M381="","*",SP_SUL!M381)</f>
        <v>ZEJ-ZEV</v>
      </c>
      <c r="H381" s="116">
        <f>IF(SP_SUL!K381="","*",SP_SUL!K381)</f>
        <v>150.15</v>
      </c>
      <c r="I381" s="113">
        <f>IF(SP_SUL!O381="","*",SP_SUL!O381)</f>
        <v>0.30555555555555558</v>
      </c>
      <c r="J381" s="113">
        <f>IF(SP_SUL!P381="","*",SP_SUL!P381)</f>
        <v>0</v>
      </c>
      <c r="K381" s="83" t="str">
        <f>IF(SP_SUL!AK381="","*",SP_SUL!AK381)</f>
        <v>ZEM1301</v>
      </c>
      <c r="L381" s="83" t="str">
        <f>IF(SP_SUL!AM381="","*",SP_SUL!AM381)</f>
        <v>ZEJ-ZEV</v>
      </c>
      <c r="M381" s="83">
        <f>IF(SP_SUL!AP381="","*",SP_SUL!AP381)</f>
        <v>150.15</v>
      </c>
      <c r="N381" s="83" t="str">
        <f>IF(SP_SUL!AM381="","*",SP_SUL!AM381)</f>
        <v>ZEJ-ZEV</v>
      </c>
      <c r="O381" s="110">
        <f>IF(SP_SUL!BH381="","*",SP_SUL!BH381)</f>
        <v>1</v>
      </c>
      <c r="P381" s="147" t="str">
        <f>IF($A$2=1,IF(SP_SUL!BJ381="","*",SP_SUL!BJ381),IF(SP_SUL!BK381="","*",SP_SUL!BK381))</f>
        <v>Em intervalo das 10h00 até 20h00</v>
      </c>
    </row>
    <row r="382" spans="1:16">
      <c r="A382" s="82">
        <f>IF(SP_SUL!B382="","*",SP_SUL!B382)</f>
        <v>46093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ZKE-ZEV</v>
      </c>
      <c r="E382" s="83" t="str">
        <f>IF(SP_SUL!D382="","*",SP_SUL!D382)</f>
        <v>W97</v>
      </c>
      <c r="F382" s="83" t="str">
        <f>IF(SP_SUL!H382="","*",SP_SUL!H382)</f>
        <v>Z3VZEV</v>
      </c>
      <c r="G382" s="83" t="str">
        <f>IF(SP_SUL!M382="","*",SP_SUL!M382)</f>
        <v>ZEJ-ZEV</v>
      </c>
      <c r="H382" s="116">
        <f>IF(SP_SUL!K382="","*",SP_SUL!K382)</f>
        <v>150.6</v>
      </c>
      <c r="I382" s="113">
        <f>IF(SP_SUL!O382="","*",SP_SUL!O382)</f>
        <v>0.30555555555555558</v>
      </c>
      <c r="J382" s="113">
        <f>IF(SP_SUL!P382="","*",SP_SUL!P382)</f>
        <v>0</v>
      </c>
      <c r="K382" s="83" t="str">
        <f>IF(SP_SUL!AK382="","*",SP_SUL!AK382)</f>
        <v>Z3VZEV</v>
      </c>
      <c r="L382" s="83" t="str">
        <f>IF(SP_SUL!AM382="","*",SP_SUL!AM382)</f>
        <v>ZEJ-ZEV</v>
      </c>
      <c r="M382" s="83">
        <f>IF(SP_SUL!AP382="","*",SP_SUL!AP382)</f>
        <v>150.6</v>
      </c>
      <c r="N382" s="83" t="str">
        <f>IF(SP_SUL!AM382="","*",SP_SUL!AM382)</f>
        <v>ZEJ-ZEV</v>
      </c>
      <c r="O382" s="110">
        <f>IF(SP_SUL!BH382="","*",SP_SUL!BH382)</f>
        <v>1</v>
      </c>
      <c r="P382" s="147" t="str">
        <f>IF($A$2=1,IF(SP_SUL!BJ382="","*",SP_SUL!BJ382),IF(SP_SUL!BK382="","*",SP_SUL!BK382))</f>
        <v>Em intervalo das 10h00 até 20h00</v>
      </c>
    </row>
    <row r="383" spans="1:16">
      <c r="A383" s="82">
        <f>IF(SP_SUL!B383="","*",SP_SUL!B383)</f>
        <v>46093</v>
      </c>
      <c r="B383" s="83" t="str">
        <f>IF(SP_SUL!X383="","*",SP_SUL!X383)</f>
        <v>Oportunidade</v>
      </c>
      <c r="C383" s="83" t="str">
        <f>IF(SP_SUL!S383="","*",SP_SUL!S383)</f>
        <v>SP SUL</v>
      </c>
      <c r="D383" s="83" t="str">
        <f>IF(SP_SUL!T383="","*",SP_SUL!T383)</f>
        <v>ZKE-ZEV</v>
      </c>
      <c r="E383" s="83" t="str">
        <f>IF(SP_SUL!D383="","*",SP_SUL!D383)</f>
        <v>V96</v>
      </c>
      <c r="F383" s="83" t="str">
        <f>IF(SP_SUL!H383="","*",SP_SUL!H383)</f>
        <v>Z3VZEV</v>
      </c>
      <c r="G383" s="83" t="str">
        <f>IF(SP_SUL!M383="","*",SP_SUL!M383)</f>
        <v>ZEJ-ZEV</v>
      </c>
      <c r="H383" s="116">
        <f>IF(SP_SUL!K383="","*",SP_SUL!K383)</f>
        <v>150.6</v>
      </c>
      <c r="I383" s="113">
        <f>IF(SP_SUL!O383="","*",SP_SUL!O383)</f>
        <v>0.30555555555555558</v>
      </c>
      <c r="J383" s="113">
        <f>IF(SP_SUL!P383="","*",SP_SUL!P383)</f>
        <v>0</v>
      </c>
      <c r="K383" s="83" t="str">
        <f>IF(SP_SUL!AK383="","*",SP_SUL!AK383)</f>
        <v>Z3VZEV</v>
      </c>
      <c r="L383" s="83" t="str">
        <f>IF(SP_SUL!AM383="","*",SP_SUL!AM383)</f>
        <v>ZEJ-ZEV</v>
      </c>
      <c r="M383" s="83">
        <f>IF(SP_SUL!AP383="","*",SP_SUL!AP383)</f>
        <v>150.6</v>
      </c>
      <c r="N383" s="83" t="str">
        <f>IF(SP_SUL!AM383="","*",SP_SUL!AM383)</f>
        <v>ZEJ-ZEV</v>
      </c>
      <c r="O383" s="110">
        <f>IF(SP_SUL!BH383="","*",SP_SUL!BH383)</f>
        <v>1</v>
      </c>
      <c r="P383" s="147" t="str">
        <f>IF($A$2=1,IF(SP_SUL!BJ383="","*",SP_SUL!BJ383),IF(SP_SUL!BK383="","*",SP_SUL!BK383))</f>
        <v>Em intervalo das 10h00 até 20h00</v>
      </c>
    </row>
    <row r="384" spans="1:16">
      <c r="A384" s="82">
        <f>IF(SP_SUL!B384="","*",SP_SUL!B384)</f>
        <v>46093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MODERNIZAÇÃO TURMA 2</v>
      </c>
      <c r="F384" s="83" t="str">
        <f>IF(SP_SUL!H384="","*",SP_SUL!H384)</f>
        <v>-</v>
      </c>
      <c r="G384" s="83" t="str">
        <f>IF(SP_SUL!M384="","*",SP_SUL!M384)</f>
        <v>ZEJ-ZEV</v>
      </c>
      <c r="H384" s="116">
        <f>IF(SP_SUL!K384="","*",SP_SUL!K384)</f>
        <v>148</v>
      </c>
      <c r="I384" s="113">
        <f>IF(SP_SUL!O384="","*",SP_SUL!O384)</f>
        <v>0.33333333333333331</v>
      </c>
      <c r="J384" s="113">
        <f>IF(SP_SUL!P384="","*",SP_SUL!P384)</f>
        <v>0</v>
      </c>
      <c r="K384" s="83" t="str">
        <f>IF(SP_SUL!AK384="","*",SP_SUL!AK384)</f>
        <v>-</v>
      </c>
      <c r="L384" s="83" t="str">
        <f>IF(SP_SUL!AM384="","*",SP_SUL!AM384)</f>
        <v>ZEJ-ZEV</v>
      </c>
      <c r="M384" s="83">
        <f>IF(SP_SUL!AP384="","*",SP_SUL!AP384)</f>
        <v>148</v>
      </c>
      <c r="N384" s="83" t="str">
        <f>IF(SP_SUL!AM384="","*",SP_SUL!AM384)</f>
        <v>ZEJ-ZEV</v>
      </c>
      <c r="O384" s="110">
        <f>IF(SP_SUL!BH384="","*",SP_SUL!BH384)</f>
        <v>1</v>
      </c>
      <c r="P384" s="147" t="str">
        <f>IF($A$2=1,IF(SP_SUL!BJ384="","*",SP_SUL!BJ384),IF(SP_SUL!BK384="","*",SP_SUL!BK384))</f>
        <v>Em intervalo das 10h00 até 20h00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>
        <f>IF(SP_SUL!B386="","*",SP_SUL!B386)</f>
        <v>46093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ZEV-ZPT</v>
      </c>
      <c r="E386" s="83" t="str">
        <f>IF(SP_SUL!D386="","*",SP_SUL!D386)</f>
        <v>JACIANO (TF-674)</v>
      </c>
      <c r="F386" s="83" t="str">
        <f>IF(SP_SUL!H386="","*",SP_SUL!H386)</f>
        <v>-</v>
      </c>
      <c r="G386" s="83" t="str">
        <f>IF(SP_SUL!M386="","*",SP_SUL!M386)</f>
        <v>ZEZ-069</v>
      </c>
      <c r="H386" s="116">
        <f>IF(SP_SUL!K386="","*",SP_SUL!K386)</f>
        <v>72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-</v>
      </c>
      <c r="L386" s="83" t="str">
        <f>IF(SP_SUL!AM386="","*",SP_SUL!AM386)</f>
        <v>ZEZ-069</v>
      </c>
      <c r="M386" s="83">
        <f>IF(SP_SUL!AP386="","*",SP_SUL!AP386)</f>
        <v>72</v>
      </c>
      <c r="N386" s="83" t="str">
        <f>IF(SP_SUL!AM386="","*",SP_SUL!AM386)</f>
        <v>ZEZ-069</v>
      </c>
      <c r="O386" s="110">
        <f>IF(SP_SUL!BH386="","*",SP_SUL!BH386)</f>
        <v>1</v>
      </c>
      <c r="P386" s="147" t="str">
        <f>IF($A$2=1,IF(SP_SUL!BJ386="","*",SP_SUL!BJ386),IF(SP_SUL!BK386="","*",SP_SUL!BK386))</f>
        <v>TP pronto 07h29 / Em intervalo das 12h55 até 13h55</v>
      </c>
    </row>
    <row r="387" spans="1:16">
      <c r="A387" s="82">
        <f>IF(SP_SUL!B387="","*",SP_SUL!B387)</f>
        <v>46093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ZEV-ZPT</v>
      </c>
      <c r="E387" s="83" t="str">
        <f>IF(SP_SUL!D387="","*",SP_SUL!D387)</f>
        <v>MODERNIZAÇÃO TURMA 2</v>
      </c>
      <c r="F387" s="83" t="str">
        <f>IF(SP_SUL!H387="","*",SP_SUL!H387)</f>
        <v>-</v>
      </c>
      <c r="G387" s="83" t="str">
        <f>IF(SP_SUL!M387="","*",SP_SUL!M387)</f>
        <v>ZXW-ZEZ</v>
      </c>
      <c r="H387" s="116">
        <f>IF(SP_SUL!K387="","*",SP_SUL!K387)</f>
        <v>79.67</v>
      </c>
      <c r="I387" s="113">
        <f>IF(SP_SUL!O387="","*",SP_SUL!O387)</f>
        <v>0.34375</v>
      </c>
      <c r="J387" s="113">
        <f>IF(SP_SUL!P387="","*",SP_SUL!P387)</f>
        <v>6.25E-2</v>
      </c>
      <c r="K387" s="83" t="str">
        <f>IF(SP_SUL!AK387="","*",SP_SUL!AK387)</f>
        <v>-</v>
      </c>
      <c r="L387" s="83" t="str">
        <f>IF(SP_SUL!AM387="","*",SP_SUL!AM387)</f>
        <v>ZXW-ZEZ</v>
      </c>
      <c r="M387" s="83">
        <f>IF(SP_SUL!AP387="","*",SP_SUL!AP387)</f>
        <v>79.67</v>
      </c>
      <c r="N387" s="83" t="str">
        <f>IF(SP_SUL!AM387="","*",SP_SUL!AM387)</f>
        <v>ZXW-ZEZ</v>
      </c>
      <c r="O387" s="110">
        <f>IF(SP_SUL!BH387="","*",SP_SUL!BH387)</f>
        <v>0</v>
      </c>
      <c r="P387" s="147" t="str">
        <f>IF($A$2=1,IF(SP_SUL!BJ387="","*",SP_SUL!BJ387),IF(SP_SUL!BK387="","*",SP_SUL!BK387))</f>
        <v>Condições climáticas (chuva)</v>
      </c>
    </row>
    <row r="388" spans="1:16">
      <c r="A388" s="82">
        <f>IF(SP_SUL!B388="","*",SP_SUL!B388)</f>
        <v>46093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ZEV-ZPT</v>
      </c>
      <c r="E388" s="83" t="str">
        <f>IF(SP_SUL!D388="","*",SP_SUL!D388)</f>
        <v>CARLOS (TP-722)</v>
      </c>
      <c r="F388" s="83" t="str">
        <f>IF(SP_SUL!H388="","*",SP_SUL!H388)</f>
        <v>-</v>
      </c>
      <c r="G388" s="83" t="str">
        <f>IF(SP_SUL!M388="","*",SP_SUL!M388)</f>
        <v>ZXW</v>
      </c>
      <c r="H388" s="116">
        <f>IF(SP_SUL!K388="","*",SP_SUL!K388)</f>
        <v>82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ZXW</v>
      </c>
      <c r="M388" s="83">
        <f>IF(SP_SUL!AP388="","*",SP_SUL!AP388)</f>
        <v>82</v>
      </c>
      <c r="N388" s="83" t="str">
        <f>IF(SP_SUL!AM388="","*",SP_SUL!AM388)</f>
        <v>ZXW</v>
      </c>
      <c r="O388" s="110">
        <f>IF(SP_SUL!BH388="","*",SP_SUL!BH388)</f>
        <v>0</v>
      </c>
      <c r="P388" s="147" t="str">
        <f>IF($A$2=1,IF(SP_SUL!BJ388="","*",SP_SUL!BJ388),IF(SP_SUL!BK388="","*",SP_SUL!BK388))</f>
        <v>TP pronto 09h17 /  sem oportunidade</v>
      </c>
    </row>
    <row r="389" spans="1:16">
      <c r="A389" s="82">
        <f>IF(SP_SUL!B389="","*",SP_SUL!B389)</f>
        <v>46093</v>
      </c>
      <c r="B389" s="83" t="str">
        <f>IF(SP_SUL!X389="","*",SP_SUL!X389)</f>
        <v>Oportunidade</v>
      </c>
      <c r="C389" s="83" t="str">
        <f>IF(SP_SUL!S389="","*",SP_SUL!S389)</f>
        <v>SP SUL</v>
      </c>
      <c r="D389" s="83" t="str">
        <f>IF(SP_SUL!T389="","*",SP_SUL!T389)</f>
        <v>ZEV-ZPT</v>
      </c>
      <c r="E389" s="83" t="str">
        <f>IF(SP_SUL!D389="","*",SP_SUL!D389)</f>
        <v>RAFAEL (TP-695)</v>
      </c>
      <c r="F389" s="83" t="str">
        <f>IF(SP_SUL!H389="","*",SP_SUL!H389)</f>
        <v>-</v>
      </c>
      <c r="G389" s="83" t="str">
        <f>IF(SP_SUL!M389="","*",SP_SUL!M389)</f>
        <v>ZGP</v>
      </c>
      <c r="H389" s="116">
        <f>IF(SP_SUL!K389="","*",SP_SUL!K389)</f>
        <v>101.95</v>
      </c>
      <c r="I389" s="113">
        <f>IF(SP_SUL!O389="","*",SP_SUL!O389)</f>
        <v>0.375</v>
      </c>
      <c r="J389" s="113">
        <f>IF(SP_SUL!P389="","*",SP_SUL!P389)</f>
        <v>0.125</v>
      </c>
      <c r="K389" s="83" t="str">
        <f>IF(SP_SUL!AK389="","*",SP_SUL!AK389)</f>
        <v>-</v>
      </c>
      <c r="L389" s="83" t="str">
        <f>IF(SP_SUL!AM389="","*",SP_SUL!AM389)</f>
        <v>ZGP</v>
      </c>
      <c r="M389" s="83">
        <f>IF(SP_SUL!AP389="","*",SP_SUL!AP389)</f>
        <v>101.95</v>
      </c>
      <c r="N389" s="83" t="str">
        <f>IF(SP_SUL!AM389="","*",SP_SUL!AM389)</f>
        <v>ZGP</v>
      </c>
      <c r="O389" s="110">
        <f>IF(SP_SUL!BH389="","*",SP_SUL!BH389)</f>
        <v>1</v>
      </c>
      <c r="P389" s="147" t="str">
        <f>IF($A$2=1,IF(SP_SUL!BJ389="","*",SP_SUL!BJ389),IF(SP_SUL!BK389="","*",SP_SUL!BK389))</f>
        <v xml:space="preserve">TP pronto 12h40 / Em intervalo das 13h35 até 16h05 / </v>
      </c>
    </row>
    <row r="390" spans="1:16">
      <c r="A390" s="82">
        <f>IF(SP_SUL!B390="","*",SP_SUL!B390)</f>
        <v>46093</v>
      </c>
      <c r="B390" s="83" t="str">
        <f>IF(SP_SUL!X390="","*",SP_SUL!X390)</f>
        <v>Contrato</v>
      </c>
      <c r="C390" s="83" t="str">
        <f>IF(SP_SUL!S390="","*",SP_SUL!S390)</f>
        <v>SP SUL</v>
      </c>
      <c r="D390" s="83" t="str">
        <f>IF(SP_SUL!T390="","*",SP_SUL!T390)</f>
        <v>ZEV-ZPT</v>
      </c>
      <c r="E390" s="83" t="str">
        <f>IF(SP_SUL!D390="","*",SP_SUL!D390)</f>
        <v>MOD ZGP</v>
      </c>
      <c r="F390" s="83" t="str">
        <f>IF(SP_SUL!H390="","*",SP_SUL!H390)</f>
        <v>-</v>
      </c>
      <c r="G390" s="83" t="str">
        <f>IF(SP_SUL!M390="","*",SP_SUL!M390)</f>
        <v>ZGP</v>
      </c>
      <c r="H390" s="116">
        <f>IF(SP_SUL!K390="","*",SP_SUL!K390)</f>
        <v>102</v>
      </c>
      <c r="I390" s="113">
        <f>IF(SP_SUL!O390="","*",SP_SUL!O390)</f>
        <v>0.33333333333333331</v>
      </c>
      <c r="J390" s="113">
        <f>IF(SP_SUL!P390="","*",SP_SUL!P390)</f>
        <v>0.22916666666666666</v>
      </c>
      <c r="K390" s="83" t="str">
        <f>IF(SP_SUL!AK390="","*",SP_SUL!AK390)</f>
        <v>-</v>
      </c>
      <c r="L390" s="83" t="str">
        <f>IF(SP_SUL!AM390="","*",SP_SUL!AM390)</f>
        <v>ZGP</v>
      </c>
      <c r="M390" s="83">
        <f>IF(SP_SUL!AP390="","*",SP_SUL!AP390)</f>
        <v>102</v>
      </c>
      <c r="N390" s="83" t="str">
        <f>IF(SP_SUL!AM390="","*",SP_SUL!AM390)</f>
        <v>ZGP</v>
      </c>
      <c r="O390" s="110">
        <f>IF(SP_SUL!BH390="","*",SP_SUL!BH390)</f>
        <v>1</v>
      </c>
      <c r="P390" s="147" t="str">
        <f>IF($A$2=1,IF(SP_SUL!BJ390="","*",SP_SUL!BJ390),IF(SP_SUL!BK390="","*",SP_SUL!BK390))</f>
        <v>Em intervalo das 12h03 até 20h03</v>
      </c>
    </row>
    <row r="391" spans="1:16">
      <c r="A391" s="82">
        <f>IF(SP_SUL!B391="","*",SP_SUL!B391)</f>
        <v>46093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ZEV-ZPT</v>
      </c>
      <c r="E391" s="83" t="str">
        <f>IF(SP_SUL!D391="","*",SP_SUL!D391)</f>
        <v>V85</v>
      </c>
      <c r="F391" s="83" t="str">
        <f>IF(SP_SUL!H391="","*",SP_SUL!H391)</f>
        <v>ZDRZPT</v>
      </c>
      <c r="G391" s="83" t="str">
        <f>IF(SP_SUL!M391="","*",SP_SUL!M391)</f>
        <v>ZGP</v>
      </c>
      <c r="H391" s="116">
        <f>IF(SP_SUL!K391="","*",SP_SUL!K391)</f>
        <v>102.1</v>
      </c>
      <c r="I391" s="113">
        <f>IF(SP_SUL!O391="","*",SP_SUL!O391)</f>
        <v>0.32291666666666669</v>
      </c>
      <c r="J391" s="113">
        <f>IF(SP_SUL!P391="","*",SP_SUL!P391)</f>
        <v>0</v>
      </c>
      <c r="K391" s="83" t="str">
        <f>IF(SP_SUL!AK391="","*",SP_SUL!AK391)</f>
        <v>ZDRZPT</v>
      </c>
      <c r="L391" s="83" t="str">
        <f>IF(SP_SUL!AM391="","*",SP_SUL!AM391)</f>
        <v>ZGP</v>
      </c>
      <c r="M391" s="83">
        <f>IF(SP_SUL!AP391="","*",SP_SUL!AP391)</f>
        <v>102.1</v>
      </c>
      <c r="N391" s="83" t="str">
        <f>IF(SP_SUL!AM391="","*",SP_SUL!AM391)</f>
        <v>ZGP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>
        <f>IF(SP_SUL!B392="","*",SP_SUL!B392)</f>
        <v>46093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W62</v>
      </c>
      <c r="F392" s="83" t="str">
        <f>IF(SP_SUL!H392="","*",SP_SUL!H392)</f>
        <v>ZDRZPT</v>
      </c>
      <c r="G392" s="83" t="str">
        <f>IF(SP_SUL!M392="","*",SP_SUL!M392)</f>
        <v>ZGP</v>
      </c>
      <c r="H392" s="116">
        <f>IF(SP_SUL!K392="","*",SP_SUL!K392)</f>
        <v>103.07</v>
      </c>
      <c r="I392" s="113">
        <f>IF(SP_SUL!O392="","*",SP_SUL!O392)</f>
        <v>0.32291666666666669</v>
      </c>
      <c r="J392" s="113">
        <f>IF(SP_SUL!P392="","*",SP_SUL!P392)</f>
        <v>0</v>
      </c>
      <c r="K392" s="83" t="str">
        <f>IF(SP_SUL!AK392="","*",SP_SUL!AK392)</f>
        <v>ZDRZPT</v>
      </c>
      <c r="L392" s="83" t="str">
        <f>IF(SP_SUL!AM392="","*",SP_SUL!AM392)</f>
        <v>ZGP</v>
      </c>
      <c r="M392" s="83">
        <f>IF(SP_SUL!AP392="","*",SP_SUL!AP392)</f>
        <v>103.07</v>
      </c>
      <c r="N392" s="83" t="str">
        <f>IF(SP_SUL!AM392="","*",SP_SUL!AM392)</f>
        <v>ZGP</v>
      </c>
      <c r="O392" s="110">
        <f>IF(SP_SUL!BH392="","*",SP_SUL!BH392)</f>
        <v>1</v>
      </c>
      <c r="P392" s="147" t="str">
        <f>IF($A$2=1,IF(SP_SUL!BJ392="","*",SP_SUL!BJ392),IF(SP_SUL!BK392="","*",SP_SUL!BK392))</f>
        <v>Em intervalo das 12h03 até 20h03</v>
      </c>
    </row>
    <row r="393" spans="1:16">
      <c r="A393" s="82">
        <f>IF(SP_SUL!B393="","*",SP_SUL!B393)</f>
        <v>46093</v>
      </c>
      <c r="B393" s="83" t="str">
        <f>IF(SP_SUL!X393="","*",SP_SUL!X393)</f>
        <v>Oportunidade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HUELTON (TP-725)</v>
      </c>
      <c r="F393" s="83" t="str">
        <f>IF(SP_SUL!H393="","*",SP_SUL!H393)</f>
        <v>-</v>
      </c>
      <c r="G393" s="83" t="str">
        <f>IF(SP_SUL!M393="","*",SP_SUL!M393)</f>
        <v>ZPT</v>
      </c>
      <c r="H393" s="116">
        <f>IF(SP_SUL!K393="","*",SP_SUL!K393)</f>
        <v>106.8</v>
      </c>
      <c r="I393" s="113">
        <f>IF(SP_SUL!O393="","*",SP_SUL!O393)</f>
        <v>0.375</v>
      </c>
      <c r="J393" s="113">
        <f>IF(SP_SUL!P393="","*",SP_SUL!P393)</f>
        <v>0.125</v>
      </c>
      <c r="K393" s="83" t="str">
        <f>IF(SP_SUL!AK393="","*",SP_SUL!AK393)</f>
        <v>-</v>
      </c>
      <c r="L393" s="83" t="str">
        <f>IF(SP_SUL!AM393="","*",SP_SUL!AM393)</f>
        <v>ZPT</v>
      </c>
      <c r="M393" s="83">
        <f>IF(SP_SUL!AP393="","*",SP_SUL!AP393)</f>
        <v>106.8</v>
      </c>
      <c r="N393" s="83" t="str">
        <f>IF(SP_SUL!AM393="","*",SP_SUL!AM393)</f>
        <v>ZPT</v>
      </c>
      <c r="O393" s="110">
        <f>IF(SP_SUL!BH393="","*",SP_SUL!BH393)</f>
        <v>0</v>
      </c>
      <c r="P393" s="147" t="str">
        <f>IF($A$2=1,IF(SP_SUL!BJ393="","*",SP_SUL!BJ393),IF(SP_SUL!BK393="","*",SP_SUL!BK393))</f>
        <v>Condições climáticas (chuva)</v>
      </c>
    </row>
    <row r="394" spans="1:16">
      <c r="A394" s="82">
        <f>IF(SP_SUL!B394="","*",SP_SUL!B394)</f>
        <v>46093</v>
      </c>
      <c r="B394" s="83" t="str">
        <f>IF(SP_SUL!X394="","*",SP_SUL!X394)</f>
        <v>Oportunidade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EXPANSÃO TURMA 1</v>
      </c>
      <c r="F394" s="83" t="str">
        <f>IF(SP_SUL!H394="","*",SP_SUL!H394)</f>
        <v>-</v>
      </c>
      <c r="G394" s="83" t="str">
        <f>IF(SP_SUL!M394="","*",SP_SUL!M394)</f>
        <v>ZGM-109</v>
      </c>
      <c r="H394" s="116">
        <f>IF(SP_SUL!K394="","*",SP_SUL!K394)</f>
        <v>111.5</v>
      </c>
      <c r="I394" s="113">
        <f>IF(SP_SUL!O394="","*",SP_SUL!O394)</f>
        <v>0.41666666666666669</v>
      </c>
      <c r="J394" s="113">
        <f>IF(SP_SUL!P394="","*",SP_SUL!P394)</f>
        <v>6.25E-2</v>
      </c>
      <c r="K394" s="83" t="str">
        <f>IF(SP_SUL!AK394="","*",SP_SUL!AK394)</f>
        <v>-</v>
      </c>
      <c r="L394" s="83" t="str">
        <f>IF(SP_SUL!AM394="","*",SP_SUL!AM394)</f>
        <v>ZGM-109</v>
      </c>
      <c r="M394" s="83">
        <f>IF(SP_SUL!AP394="","*",SP_SUL!AP394)</f>
        <v>111.5</v>
      </c>
      <c r="N394" s="83" t="str">
        <f>IF(SP_SUL!AM394="","*",SP_SUL!AM394)</f>
        <v>ZGM-109</v>
      </c>
      <c r="O394" s="110">
        <f>IF(SP_SUL!BH394="","*",SP_SUL!BH394)</f>
        <v>0</v>
      </c>
      <c r="P394" s="147" t="str">
        <f>IF($A$2=1,IF(SP_SUL!BJ394="","*",SP_SUL!BJ394),IF(SP_SUL!BK394="","*",SP_SUL!BK394))</f>
        <v>Condições climáticas (chuva)</v>
      </c>
    </row>
    <row r="395" spans="1:16">
      <c r="A395" s="82">
        <f>IF(SP_SUL!B395="","*",SP_SUL!B395)</f>
        <v>46093</v>
      </c>
      <c r="B395" s="83" t="str">
        <f>IF(SP_SUL!X395="","*",SP_SUL!X395)</f>
        <v>Oportunidade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DIEGO (TF-42)</v>
      </c>
      <c r="F395" s="83" t="str">
        <f>IF(SP_SUL!H395="","*",SP_SUL!H395)</f>
        <v>-</v>
      </c>
      <c r="G395" s="83" t="str">
        <f>IF(SP_SUL!M395="","*",SP_SUL!M395)</f>
        <v>ZGM-109</v>
      </c>
      <c r="H395" s="116">
        <f>IF(SP_SUL!K395="","*",SP_SUL!K395)</f>
        <v>113</v>
      </c>
      <c r="I395" s="113">
        <f>IF(SP_SUL!O395="","*",SP_SUL!O395)</f>
        <v>0.41666666666666669</v>
      </c>
      <c r="J395" s="113">
        <f>IF(SP_SUL!P395="","*",SP_SUL!P395)</f>
        <v>6.25E-2</v>
      </c>
      <c r="K395" s="83" t="str">
        <f>IF(SP_SUL!AK395="","*",SP_SUL!AK395)</f>
        <v>-</v>
      </c>
      <c r="L395" s="83" t="str">
        <f>IF(SP_SUL!AM395="","*",SP_SUL!AM395)</f>
        <v>ZGM-109</v>
      </c>
      <c r="M395" s="83">
        <f>IF(SP_SUL!AP395="","*",SP_SUL!AP395)</f>
        <v>113</v>
      </c>
      <c r="N395" s="83" t="str">
        <f>IF(SP_SUL!AM395="","*",SP_SUL!AM395)</f>
        <v>ZGM-109</v>
      </c>
      <c r="O395" s="110">
        <f>IF(SP_SUL!BH395="","*",SP_SUL!BH395)</f>
        <v>0</v>
      </c>
      <c r="P395" s="147" t="str">
        <f>IF($A$2=1,IF(SP_SUL!BJ395="","*",SP_SUL!BJ395),IF(SP_SUL!BK395="","*",SP_SUL!BK395))</f>
        <v>TP pronto 08h49, sem oportunidade de faixa</v>
      </c>
    </row>
    <row r="396" spans="1:16">
      <c r="A396" s="82">
        <f>IF(SP_SUL!B396="","*",SP_SUL!B396)</f>
        <v>46093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ZEV-ZPT</v>
      </c>
      <c r="E396" s="83" t="str">
        <f>IF(SP_SUL!D396="","*",SP_SUL!D396)</f>
        <v>A84</v>
      </c>
      <c r="F396" s="83" t="str">
        <f>IF(SP_SUL!H396="","*",SP_SUL!H396)</f>
        <v>ZPT105-1</v>
      </c>
      <c r="G396" s="83" t="str">
        <f>IF(SP_SUL!M396="","*",SP_SUL!M396)</f>
        <v>ZPT-ZEV</v>
      </c>
      <c r="H396" s="116">
        <f>IF(SP_SUL!K396="","*",SP_SUL!K396)</f>
        <v>106</v>
      </c>
      <c r="I396" s="113">
        <f>IF(SP_SUL!O396="","*",SP_SUL!O396)</f>
        <v>0.3125</v>
      </c>
      <c r="J396" s="113">
        <f>IF(SP_SUL!P396="","*",SP_SUL!P396)</f>
        <v>4.1666666666666664E-2</v>
      </c>
      <c r="K396" s="83" t="str">
        <f>IF(SP_SUL!AK396="","*",SP_SUL!AK396)</f>
        <v>ZPT105-1</v>
      </c>
      <c r="L396" s="83" t="str">
        <f>IF(SP_SUL!AM396="","*",SP_SUL!AM396)</f>
        <v>ZPT-ZEV</v>
      </c>
      <c r="M396" s="83">
        <f>IF(SP_SUL!AP396="","*",SP_SUL!AP396)</f>
        <v>106</v>
      </c>
      <c r="N396" s="83" t="str">
        <f>IF(SP_SUL!AM396="","*",SP_SUL!AM396)</f>
        <v>ZPT-ZEV</v>
      </c>
      <c r="O396" s="110">
        <f>IF(SP_SUL!BH396="","*",SP_SUL!BH396)</f>
        <v>0</v>
      </c>
      <c r="P396" s="147" t="str">
        <f>IF($A$2=1,IF(SP_SUL!BJ396="","*",SP_SUL!BJ396),IF(SP_SUL!BK396="","*",SP_SUL!BK396))</f>
        <v>MC1 07h39 / Sem oportunidade de faixa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>
        <f>IF(SP_SUL!B399="","*",SP_SUL!B399)</f>
        <v>46094</v>
      </c>
      <c r="B399" s="83" t="str">
        <f>IF(SP_SUL!X399="","*",SP_SUL!X399)</f>
        <v>Oportunidade</v>
      </c>
      <c r="C399" s="83" t="str">
        <f>IF(SP_SUL!S399="","*",SP_SUL!S399)</f>
        <v>SP SUL</v>
      </c>
      <c r="D399" s="83" t="str">
        <f>IF(SP_SUL!T399="","*",SP_SUL!T399)</f>
        <v>ZBV-ZRX</v>
      </c>
      <c r="E399" s="83" t="str">
        <f>IF(SP_SUL!D399="","*",SP_SUL!D399)</f>
        <v>KLECIO (TP-699)</v>
      </c>
      <c r="F399" s="83" t="str">
        <f>IF(SP_SUL!H399="","*",SP_SUL!H399)</f>
        <v>-</v>
      </c>
      <c r="G399" s="83" t="str">
        <f>IF(SP_SUL!M399="","*",SP_SUL!M399)</f>
        <v>ZTT</v>
      </c>
      <c r="H399" s="116">
        <f>IF(SP_SUL!K399="","*",SP_SUL!K399)</f>
        <v>97.3</v>
      </c>
      <c r="I399" s="113">
        <f>IF(SP_SUL!O399="","*",SP_SUL!O399)</f>
        <v>0.375</v>
      </c>
      <c r="J399" s="113">
        <f>IF(SP_SUL!P399="","*",SP_SUL!P399)</f>
        <v>6.25E-2</v>
      </c>
      <c r="K399" s="83" t="str">
        <f>IF(SP_SUL!AK399="","*",SP_SUL!AK399)</f>
        <v>-</v>
      </c>
      <c r="L399" s="83" t="str">
        <f>IF(SP_SUL!AM399="","*",SP_SUL!AM399)</f>
        <v>ZTT</v>
      </c>
      <c r="M399" s="83">
        <f>IF(SP_SUL!AP399="","*",SP_SUL!AP399)</f>
        <v>97.3</v>
      </c>
      <c r="N399" s="83" t="str">
        <f>IF(SP_SUL!AM399="","*",SP_SUL!AM399)</f>
        <v>ZTT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>
        <f>IF(SP_SUL!B400="","*",SP_SUL!B400)</f>
        <v>46094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V92</v>
      </c>
      <c r="F400" s="83" t="str">
        <f>IF(SP_SUL!H400="","*",SP_SUL!H400)</f>
        <v>ZAC-2</v>
      </c>
      <c r="G400" s="83" t="str">
        <f>IF(SP_SUL!M400="","*",SP_SUL!M400)</f>
        <v>ZAC-ZSW</v>
      </c>
      <c r="H400" s="116">
        <f>IF(SP_SUL!K400="","*",SP_SUL!K400)</f>
        <v>86.5</v>
      </c>
      <c r="I400" s="113">
        <f>IF(SP_SUL!O400="","*",SP_SUL!O400)</f>
        <v>0.375</v>
      </c>
      <c r="J400" s="113">
        <f>IF(SP_SUL!P400="","*",SP_SUL!P400)</f>
        <v>8.3333333333333329E-2</v>
      </c>
      <c r="K400" s="83" t="str">
        <f>IF(SP_SUL!AK400="","*",SP_SUL!AK400)</f>
        <v>ZAC-2</v>
      </c>
      <c r="L400" s="83" t="str">
        <f>IF(SP_SUL!AM400="","*",SP_SUL!AM400)</f>
        <v>ZAC-ZSW</v>
      </c>
      <c r="M400" s="83">
        <f>IF(SP_SUL!AP400="","*",SP_SUL!AP400)</f>
        <v>86.5</v>
      </c>
      <c r="N400" s="83" t="str">
        <f>IF(SP_SUL!AM400="","*",SP_SUL!AM400)</f>
        <v>ZAC-ZSW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Contrato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 xml:space="preserve">TURMA FIXA VIA </v>
      </c>
      <c r="F401" s="83" t="str">
        <f>IF(SP_SUL!H401="","*",SP_SUL!H401)</f>
        <v>-</v>
      </c>
      <c r="G401" s="83" t="str">
        <f>IF(SP_SUL!M401="","*",SP_SUL!M401)</f>
        <v>ZBM</v>
      </c>
      <c r="H401" s="116">
        <f>IF(SP_SUL!K401="","*",SP_SUL!K401)</f>
        <v>56.2</v>
      </c>
      <c r="I401" s="113">
        <f>IF(SP_SUL!O401="","*",SP_SUL!O401)</f>
        <v>0.54166666666666663</v>
      </c>
      <c r="J401" s="113">
        <f>IF(SP_SUL!P401="","*",SP_SUL!P401)</f>
        <v>0.16666666666666666</v>
      </c>
      <c r="K401" s="83" t="str">
        <f>IF(SP_SUL!AK401="","*",SP_SUL!AK401)</f>
        <v>-</v>
      </c>
      <c r="L401" s="83" t="str">
        <f>IF(SP_SUL!AM401="","*",SP_SUL!AM401)</f>
        <v>ZBM</v>
      </c>
      <c r="M401" s="83">
        <f>IF(SP_SUL!AP401="","*",SP_SUL!AP401)</f>
        <v>56.2</v>
      </c>
      <c r="N401" s="83" t="str">
        <f>IF(SP_SUL!AM401="","*",SP_SUL!AM401)</f>
        <v>ZBM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>
        <f>IF(SP_SUL!B403="","*",SP_SUL!B403)</f>
        <v>46094</v>
      </c>
      <c r="B403" s="83" t="str">
        <f>IF(SP_SUL!X403="","*",SP_SUL!X403)</f>
        <v>Oportunidade</v>
      </c>
      <c r="C403" s="83" t="str">
        <f>IF(SP_SUL!S403="","*",SP_SUL!S403)</f>
        <v>SP SUL</v>
      </c>
      <c r="D403" s="83" t="str">
        <f>IF(SP_SUL!T403="","*",SP_SUL!T403)</f>
        <v>ZBV-ZKE</v>
      </c>
      <c r="E403" s="83" t="str">
        <f>IF(SP_SUL!D403="","*",SP_SUL!D403)</f>
        <v>W59</v>
      </c>
      <c r="F403" s="83" t="str">
        <f>IF(SP_SUL!H403="","*",SP_SUL!H403)</f>
        <v>ZYU-1</v>
      </c>
      <c r="G403" s="83" t="str">
        <f>IF(SP_SUL!M403="","*",SP_SUL!M403)</f>
        <v>ZQB-ZBV</v>
      </c>
      <c r="H403" s="116">
        <f>IF(SP_SUL!K403="","*",SP_SUL!K403)</f>
        <v>253.7</v>
      </c>
      <c r="I403" s="113">
        <f>IF(SP_SUL!O403="","*",SP_SUL!O403)</f>
        <v>0.33333333333333331</v>
      </c>
      <c r="J403" s="113">
        <f>IF(SP_SUL!P403="","*",SP_SUL!P403)</f>
        <v>6.25E-2</v>
      </c>
      <c r="K403" s="83" t="str">
        <f>IF(SP_SUL!AK403="","*",SP_SUL!AK403)</f>
        <v>ZYU-1</v>
      </c>
      <c r="L403" s="83" t="str">
        <f>IF(SP_SUL!AM403="","*",SP_SUL!AM403)</f>
        <v>ZQB-ZBV</v>
      </c>
      <c r="M403" s="83">
        <f>IF(SP_SUL!AP403="","*",SP_SUL!AP403)</f>
        <v>253.7</v>
      </c>
      <c r="N403" s="83" t="str">
        <f>IF(SP_SUL!AM403="","*",SP_SUL!AM403)</f>
        <v>ZQB-ZBV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>
        <f>IF(SP_SUL!B404="","*",SP_SUL!B404)</f>
        <v>46094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JOSÉ (TP-879)</v>
      </c>
      <c r="F404" s="83" t="str">
        <f>IF(SP_SUL!H404="","*",SP_SUL!H404)</f>
        <v>-</v>
      </c>
      <c r="G404" s="83" t="str">
        <f>IF(SP_SUL!M404="","*",SP_SUL!M404)</f>
        <v>ZQB-ZBV</v>
      </c>
      <c r="H404" s="116">
        <f>IF(SP_SUL!K404="","*",SP_SUL!K404)</f>
        <v>253.7</v>
      </c>
      <c r="I404" s="113">
        <f>IF(SP_SUL!O404="","*",SP_SUL!O404)</f>
        <v>0.375</v>
      </c>
      <c r="J404" s="113">
        <f>IF(SP_SUL!P404="","*",SP_SUL!P404)</f>
        <v>6.25E-2</v>
      </c>
      <c r="K404" s="83" t="str">
        <f>IF(SP_SUL!AK404="","*",SP_SUL!AK404)</f>
        <v>-</v>
      </c>
      <c r="L404" s="83" t="str">
        <f>IF(SP_SUL!AM404="","*",SP_SUL!AM404)</f>
        <v>ZQB-ZBV</v>
      </c>
      <c r="M404" s="83">
        <f>IF(SP_SUL!AP404="","*",SP_SUL!AP404)</f>
        <v>253.7</v>
      </c>
      <c r="N404" s="83" t="str">
        <f>IF(SP_SUL!AM404="","*",SP_SUL!AM404)</f>
        <v>ZQB-ZBV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>
        <f>IF(SP_SUL!B405="","*",SP_SUL!B405)</f>
        <v>46094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EDSON/NIVALDO (TP-819)</v>
      </c>
      <c r="F405" s="83" t="str">
        <f>IF(SP_SUL!H405="","*",SP_SUL!H405)</f>
        <v>-</v>
      </c>
      <c r="G405" s="83" t="str">
        <f>IF(SP_SUL!M405="","*",SP_SUL!M405)</f>
        <v>ZXI-ZVK</v>
      </c>
      <c r="H405" s="116">
        <f>IF(SP_SUL!K405="","*",SP_SUL!K405)</f>
        <v>224.45</v>
      </c>
      <c r="I405" s="113">
        <f>IF(SP_SUL!O405="","*",SP_SUL!O405)</f>
        <v>0.375</v>
      </c>
      <c r="J405" s="113">
        <f>IF(SP_SUL!P405="","*",SP_SUL!P405)</f>
        <v>6.25E-2</v>
      </c>
      <c r="K405" s="83" t="str">
        <f>IF(SP_SUL!AK405="","*",SP_SUL!AK405)</f>
        <v>-</v>
      </c>
      <c r="L405" s="83" t="str">
        <f>IF(SP_SUL!AM405="","*",SP_SUL!AM405)</f>
        <v>ZXI-ZVK</v>
      </c>
      <c r="M405" s="83">
        <f>IF(SP_SUL!AP405="","*",SP_SUL!AP405)</f>
        <v>224.45</v>
      </c>
      <c r="N405" s="83" t="str">
        <f>IF(SP_SUL!AM405="","*",SP_SUL!AM405)</f>
        <v>ZXI-ZVK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>
        <f>IF(SP_SUL!B406="","*",SP_SUL!B406)</f>
        <v>46094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ROGÉRIO (TP-730)</v>
      </c>
      <c r="F406" s="83" t="str">
        <f>IF(SP_SUL!H406="","*",SP_SUL!H406)</f>
        <v>ZYU1</v>
      </c>
      <c r="G406" s="83" t="str">
        <f>IF(SP_SUL!M406="","*",SP_SUL!M406)</f>
        <v>ZYU</v>
      </c>
      <c r="H406" s="116">
        <f>IF(SP_SUL!K406="","*",SP_SUL!K406)</f>
        <v>202.45</v>
      </c>
      <c r="I406" s="113">
        <f>IF(SP_SUL!O406="","*",SP_SUL!O406)</f>
        <v>0.375</v>
      </c>
      <c r="J406" s="113">
        <f>IF(SP_SUL!P406="","*",SP_SUL!P406)</f>
        <v>6.25E-2</v>
      </c>
      <c r="K406" s="83" t="str">
        <f>IF(SP_SUL!AK406="","*",SP_SUL!AK406)</f>
        <v>ZYU1</v>
      </c>
      <c r="L406" s="83" t="str">
        <f>IF(SP_SUL!AM406="","*",SP_SUL!AM406)</f>
        <v>ZYU</v>
      </c>
      <c r="M406" s="83">
        <f>IF(SP_SUL!AP406="","*",SP_SUL!AP406)</f>
        <v>202.45</v>
      </c>
      <c r="N406" s="83" t="str">
        <f>IF(SP_SUL!AM406="","*",SP_SUL!AM406)</f>
        <v>ZYU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>
        <f>IF(SP_SUL!B407="","*",SP_SUL!B407)</f>
        <v>46094</v>
      </c>
      <c r="B407" s="83" t="str">
        <f>IF(SP_SUL!X407="","*",SP_SUL!X407)</f>
        <v>Contrato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V93</v>
      </c>
      <c r="F407" s="83" t="str">
        <f>IF(SP_SUL!H407="","*",SP_SUL!H407)</f>
        <v>ZXP-2</v>
      </c>
      <c r="G407" s="83" t="str">
        <f>IF(SP_SUL!M407="","*",SP_SUL!M407)</f>
        <v>ZXP-ZFY</v>
      </c>
      <c r="H407" s="116">
        <f>IF(SP_SUL!K407="","*",SP_SUL!K407)</f>
        <v>190.07</v>
      </c>
      <c r="I407" s="113">
        <f>IF(SP_SUL!O407="","*",SP_SUL!O407)</f>
        <v>0.39583333333333331</v>
      </c>
      <c r="J407" s="113">
        <f>IF(SP_SUL!P407="","*",SP_SUL!P407)</f>
        <v>0.16666666666666666</v>
      </c>
      <c r="K407" s="83" t="str">
        <f>IF(SP_SUL!AK407="","*",SP_SUL!AK407)</f>
        <v>ZXP-2</v>
      </c>
      <c r="L407" s="83" t="str">
        <f>IF(SP_SUL!AM407="","*",SP_SUL!AM407)</f>
        <v>ZXP-ZFY</v>
      </c>
      <c r="M407" s="83">
        <f>IF(SP_SUL!AP407="","*",SP_SUL!AP407)</f>
        <v>190.07</v>
      </c>
      <c r="N407" s="83" t="str">
        <f>IF(SP_SUL!AM407="","*",SP_SUL!AM407)</f>
        <v>ZXP-ZFY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>
        <f>IF(SP_SUL!B408="","*",SP_SUL!B408)</f>
        <v>46094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ROBSON (TF-701)</v>
      </c>
      <c r="F408" s="83" t="str">
        <f>IF(SP_SUL!H408="","*",SP_SUL!H408)</f>
        <v>ZXP189</v>
      </c>
      <c r="G408" s="83" t="str">
        <f>IF(SP_SUL!M408="","*",SP_SUL!M408)</f>
        <v>ZXP-ZFY</v>
      </c>
      <c r="H408" s="116">
        <f>IF(SP_SUL!K408="","*",SP_SUL!K408)</f>
        <v>187.58</v>
      </c>
      <c r="I408" s="113">
        <f>IF(SP_SUL!O408="","*",SP_SUL!O408)</f>
        <v>0.41666666666666669</v>
      </c>
      <c r="J408" s="113">
        <f>IF(SP_SUL!P408="","*",SP_SUL!P408)</f>
        <v>6.25E-2</v>
      </c>
      <c r="K408" s="83" t="str">
        <f>IF(SP_SUL!AK408="","*",SP_SUL!AK408)</f>
        <v>ZXP189</v>
      </c>
      <c r="L408" s="83" t="str">
        <f>IF(SP_SUL!AM408="","*",SP_SUL!AM408)</f>
        <v>ZXP-ZFY</v>
      </c>
      <c r="M408" s="83">
        <f>IF(SP_SUL!AP408="","*",SP_SUL!AP408)</f>
        <v>187.58</v>
      </c>
      <c r="N408" s="83" t="str">
        <f>IF(SP_SUL!AM408="","*",SP_SUL!AM408)</f>
        <v>ZXP-ZFY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>
        <f>IF(SP_SUL!B409="","*",SP_SUL!B409)</f>
        <v>46094</v>
      </c>
      <c r="B409" s="83" t="str">
        <f>IF(SP_SUL!X409="","*",SP_SUL!X409)</f>
        <v>Oportunidade</v>
      </c>
      <c r="C409" s="83" t="str">
        <f>IF(SP_SUL!S409="","*",SP_SUL!S409)</f>
        <v>SP SUL</v>
      </c>
      <c r="D409" s="83" t="str">
        <f>IF(SP_SUL!T409="","*",SP_SUL!T409)</f>
        <v>ZBV-ZKE</v>
      </c>
      <c r="E409" s="83" t="str">
        <f>IF(SP_SUL!D409="","*",SP_SUL!D409)</f>
        <v>CARLOS (TP-722)</v>
      </c>
      <c r="F409" s="83" t="str">
        <f>IF(SP_SUL!H409="","*",SP_SUL!H409)</f>
        <v>-</v>
      </c>
      <c r="G409" s="83" t="str">
        <f>IF(SP_SUL!M409="","*",SP_SUL!M409)</f>
        <v>ZPS-ZCX</v>
      </c>
      <c r="H409" s="116">
        <f>IF(SP_SUL!K409="","*",SP_SUL!K409)</f>
        <v>158.4</v>
      </c>
      <c r="I409" s="113">
        <f>IF(SP_SUL!O409="","*",SP_SUL!O409)</f>
        <v>0.375</v>
      </c>
      <c r="J409" s="113">
        <f>IF(SP_SUL!P409="","*",SP_SUL!P409)</f>
        <v>6.25E-2</v>
      </c>
      <c r="K409" s="83" t="str">
        <f>IF(SP_SUL!AK409="","*",SP_SUL!AK409)</f>
        <v>-</v>
      </c>
      <c r="L409" s="83" t="str">
        <f>IF(SP_SUL!AM409="","*",SP_SUL!AM409)</f>
        <v>ZPS-ZCX</v>
      </c>
      <c r="M409" s="83">
        <f>IF(SP_SUL!AP409="","*",SP_SUL!AP409)</f>
        <v>158.4</v>
      </c>
      <c r="N409" s="83" t="str">
        <f>IF(SP_SUL!AM409="","*",SP_SUL!AM409)</f>
        <v>ZPS-ZCX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>
        <f>IF(SP_SUL!B411="","*",SP_SUL!B411)</f>
        <v>46094</v>
      </c>
      <c r="B411" s="83" t="str">
        <f>IF(SP_SUL!X411="","*",SP_SUL!X411)</f>
        <v>Oportunidade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E17</v>
      </c>
      <c r="F411" s="83" t="str">
        <f>IF(SP_SUL!H411="","*",SP_SUL!H411)</f>
        <v>102ZKW-2</v>
      </c>
      <c r="G411" s="83" t="str">
        <f>IF(SP_SUL!M411="","*",SP_SUL!M411)</f>
        <v>ZLU</v>
      </c>
      <c r="H411" s="116">
        <f>IF(SP_SUL!K411="","*",SP_SUL!K411)</f>
        <v>106.432</v>
      </c>
      <c r="I411" s="113">
        <f>IF(SP_SUL!O411="","*",SP_SUL!O411)</f>
        <v>0.375</v>
      </c>
      <c r="J411" s="113">
        <f>IF(SP_SUL!P411="","*",SP_SUL!P411)</f>
        <v>0.125</v>
      </c>
      <c r="K411" s="83" t="str">
        <f>IF(SP_SUL!AK411="","*",SP_SUL!AK411)</f>
        <v>102ZKW-2</v>
      </c>
      <c r="L411" s="83" t="str">
        <f>IF(SP_SUL!AM411="","*",SP_SUL!AM411)</f>
        <v>ZLU</v>
      </c>
      <c r="M411" s="83">
        <f>IF(SP_SUL!AP411="","*",SP_SUL!AP411)</f>
        <v>106.432</v>
      </c>
      <c r="N411" s="83" t="str">
        <f>IF(SP_SUL!AM411="","*",SP_SUL!AM411)</f>
        <v>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>
        <f>IF(SP_SUL!B412="","*",SP_SUL!B412)</f>
        <v>46094</v>
      </c>
      <c r="B412" s="83" t="str">
        <f>IF(SP_SUL!X412="","*",SP_SUL!X412)</f>
        <v>Oportunidade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EDSON (TP-719)</v>
      </c>
      <c r="F412" s="83" t="str">
        <f>IF(SP_SUL!H412="","*",SP_SUL!H412)</f>
        <v>-</v>
      </c>
      <c r="G412" s="83" t="str">
        <f>IF(SP_SUL!M412="","*",SP_SUL!M412)</f>
        <v>ZYQ-ZEM</v>
      </c>
      <c r="H412" s="116">
        <f>IF(SP_SUL!K412="","*",SP_SUL!K412)</f>
        <v>129.16999999999999</v>
      </c>
      <c r="I412" s="113">
        <f>IF(SP_SUL!O412="","*",SP_SUL!O412)</f>
        <v>0.375</v>
      </c>
      <c r="J412" s="113">
        <f>IF(SP_SUL!P412="","*",SP_SUL!P412)</f>
        <v>8.3333333333333329E-2</v>
      </c>
      <c r="K412" s="83" t="str">
        <f>IF(SP_SUL!AK412="","*",SP_SUL!AK412)</f>
        <v>-</v>
      </c>
      <c r="L412" s="83" t="str">
        <f>IF(SP_SUL!AM412="","*",SP_SUL!AM412)</f>
        <v>ZYQ-ZEM</v>
      </c>
      <c r="M412" s="83">
        <f>IF(SP_SUL!AP412="","*",SP_SUL!AP412)</f>
        <v>129.16999999999999</v>
      </c>
      <c r="N412" s="83" t="str">
        <f>IF(SP_SUL!AM412="","*",SP_SUL!AM412)</f>
        <v>ZYQ-ZEM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>
        <f>IF(SP_SUL!B413="","*",SP_SUL!B413)</f>
        <v>46094</v>
      </c>
      <c r="B413" s="83" t="str">
        <f>IF(SP_SUL!X413="","*",SP_SUL!X413)</f>
        <v>Oportunidade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EDSON (TP-719)</v>
      </c>
      <c r="F413" s="83" t="str">
        <f>IF(SP_SUL!H413="","*",SP_SUL!H413)</f>
        <v>-</v>
      </c>
      <c r="G413" s="83" t="str">
        <f>IF(SP_SUL!M413="","*",SP_SUL!M413)</f>
        <v>ZYQ-ZEM</v>
      </c>
      <c r="H413" s="116">
        <f>IF(SP_SUL!K413="","*",SP_SUL!K413)</f>
        <v>130.6</v>
      </c>
      <c r="I413" s="113">
        <f>IF(SP_SUL!O413="","*",SP_SUL!O413)</f>
        <v>0.375</v>
      </c>
      <c r="J413" s="113">
        <f>IF(SP_SUL!P413="","*",SP_SUL!P413)</f>
        <v>8.3333333333333329E-2</v>
      </c>
      <c r="K413" s="83" t="str">
        <f>IF(SP_SUL!AK413="","*",SP_SUL!AK413)</f>
        <v>-</v>
      </c>
      <c r="L413" s="83" t="str">
        <f>IF(SP_SUL!AM413="","*",SP_SUL!AM413)</f>
        <v>ZYQ-ZEM</v>
      </c>
      <c r="M413" s="83">
        <f>IF(SP_SUL!AP413="","*",SP_SUL!AP413)</f>
        <v>130.6</v>
      </c>
      <c r="N413" s="83" t="str">
        <f>IF(SP_SUL!AM413="","*",SP_SUL!AM413)</f>
        <v>ZYQ-ZEM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>
        <f>IF(SP_SUL!B414="","*",SP_SUL!B414)</f>
        <v>46094</v>
      </c>
      <c r="B414" s="83" t="str">
        <f>IF(SP_SUL!X414="","*",SP_SUL!X414)</f>
        <v>Oportunidade</v>
      </c>
      <c r="C414" s="83" t="str">
        <f>IF(SP_SUL!S414="","*",SP_SUL!S414)</f>
        <v>SP SUL</v>
      </c>
      <c r="D414" s="83" t="str">
        <f>IF(SP_SUL!T414="","*",SP_SUL!T414)</f>
        <v>ZKE-ZEV</v>
      </c>
      <c r="E414" s="83" t="str">
        <f>IF(SP_SUL!D414="","*",SP_SUL!D414)</f>
        <v>V89</v>
      </c>
      <c r="F414" s="83" t="str">
        <f>IF(SP_SUL!H414="","*",SP_SUL!H414)</f>
        <v>ZEM130-1</v>
      </c>
      <c r="G414" s="83" t="str">
        <f>IF(SP_SUL!M414="","*",SP_SUL!M414)</f>
        <v>ZYQ-ZEM</v>
      </c>
      <c r="H414" s="116">
        <f>IF(SP_SUL!K414="","*",SP_SUL!K414)</f>
        <v>132.5</v>
      </c>
      <c r="I414" s="113">
        <f>IF(SP_SUL!O414="","*",SP_SUL!O414)</f>
        <v>0.38541666666666669</v>
      </c>
      <c r="J414" s="113">
        <f>IF(SP_SUL!P414="","*",SP_SUL!P414)</f>
        <v>8.3333333333333329E-2</v>
      </c>
      <c r="K414" s="83" t="str">
        <f>IF(SP_SUL!AK414="","*",SP_SUL!AK414)</f>
        <v>ZEM130-1</v>
      </c>
      <c r="L414" s="83" t="str">
        <f>IF(SP_SUL!AM414="","*",SP_SUL!AM414)</f>
        <v>ZYQ-ZEM</v>
      </c>
      <c r="M414" s="83">
        <f>IF(SP_SUL!AP414="","*",SP_SUL!AP414)</f>
        <v>132.5</v>
      </c>
      <c r="N414" s="83" t="str">
        <f>IF(SP_SUL!AM414="","*",SP_SUL!AM414)</f>
        <v>ZYQ-ZEM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>
        <f>IF(SP_SUL!B415="","*",SP_SUL!B415)</f>
        <v>46094</v>
      </c>
      <c r="B415" s="83" t="str">
        <f>IF(SP_SUL!X415="","*",SP_SUL!X415)</f>
        <v>Oportunidade</v>
      </c>
      <c r="C415" s="83" t="str">
        <f>IF(SP_SUL!S415="","*",SP_SUL!S415)</f>
        <v>SP SUL</v>
      </c>
      <c r="D415" s="83" t="str">
        <f>IF(SP_SUL!T415="","*",SP_SUL!T415)</f>
        <v>ZKE-ZEV</v>
      </c>
      <c r="E415" s="83" t="str">
        <f>IF(SP_SUL!D415="","*",SP_SUL!D415)</f>
        <v>CLEBISON (TP-728)</v>
      </c>
      <c r="F415" s="83" t="str">
        <f>IF(SP_SUL!H415="","*",SP_SUL!H415)</f>
        <v>-</v>
      </c>
      <c r="G415" s="83" t="str">
        <f>IF(SP_SUL!M415="","*",SP_SUL!M415)</f>
        <v>ZYQ-ZEM</v>
      </c>
      <c r="H415" s="116">
        <f>IF(SP_SUL!K415="","*",SP_SUL!K415)</f>
        <v>134.6</v>
      </c>
      <c r="I415" s="113">
        <f>IF(SP_SUL!O415="","*",SP_SUL!O415)</f>
        <v>0.375</v>
      </c>
      <c r="J415" s="113">
        <f>IF(SP_SUL!P415="","*",SP_SUL!P415)</f>
        <v>8.3333333333333329E-2</v>
      </c>
      <c r="K415" s="83" t="str">
        <f>IF(SP_SUL!AK415="","*",SP_SUL!AK415)</f>
        <v>-</v>
      </c>
      <c r="L415" s="83" t="str">
        <f>IF(SP_SUL!AM415="","*",SP_SUL!AM415)</f>
        <v>ZYQ-ZEM</v>
      </c>
      <c r="M415" s="83">
        <f>IF(SP_SUL!AP415="","*",SP_SUL!AP415)</f>
        <v>134.6</v>
      </c>
      <c r="N415" s="83" t="str">
        <f>IF(SP_SUL!AM415="","*",SP_SUL!AM415)</f>
        <v>ZYQ-ZEM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>
        <f>IF(SP_SUL!B416="","*",SP_SUL!B416)</f>
        <v>46094</v>
      </c>
      <c r="B416" s="83" t="str">
        <f>IF(SP_SUL!X416="","*",SP_SUL!X416)</f>
        <v>Oportunidade</v>
      </c>
      <c r="C416" s="83" t="str">
        <f>IF(SP_SUL!S416="","*",SP_SUL!S416)</f>
        <v>SP SUL</v>
      </c>
      <c r="D416" s="83" t="str">
        <f>IF(SP_SUL!T416="","*",SP_SUL!T416)</f>
        <v>ZKE-ZEV</v>
      </c>
      <c r="E416" s="83" t="str">
        <f>IF(SP_SUL!D416="","*",SP_SUL!D416)</f>
        <v>ISMAEL(TP-726)</v>
      </c>
      <c r="F416" s="83" t="str">
        <f>IF(SP_SUL!H416="","*",SP_SUL!H416)</f>
        <v>-</v>
      </c>
      <c r="G416" s="83" t="str">
        <f>IF(SP_SUL!M416="","*",SP_SUL!M416)</f>
        <v>ZYQ-ZEM</v>
      </c>
      <c r="H416" s="116">
        <f>IF(SP_SUL!K416="","*",SP_SUL!K416)</f>
        <v>134.6</v>
      </c>
      <c r="I416" s="113">
        <f>IF(SP_SUL!O416="","*",SP_SUL!O416)</f>
        <v>0.375</v>
      </c>
      <c r="J416" s="113">
        <f>IF(SP_SUL!P416="","*",SP_SUL!P416)</f>
        <v>8.3333333333333329E-2</v>
      </c>
      <c r="K416" s="83" t="str">
        <f>IF(SP_SUL!AK416="","*",SP_SUL!AK416)</f>
        <v>-</v>
      </c>
      <c r="L416" s="83" t="str">
        <f>IF(SP_SUL!AM416="","*",SP_SUL!AM416)</f>
        <v>ZYQ-ZEM</v>
      </c>
      <c r="M416" s="83">
        <f>IF(SP_SUL!AP416="","*",SP_SUL!AP416)</f>
        <v>134.6</v>
      </c>
      <c r="N416" s="83" t="str">
        <f>IF(SP_SUL!AM416="","*",SP_SUL!AM416)</f>
        <v>ZYQ-ZEM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>
        <f>IF(SP_SUL!B418="","*",SP_SUL!B418)</f>
        <v>46094</v>
      </c>
      <c r="B418" s="83" t="str">
        <f>IF(SP_SUL!X418="","*",SP_SUL!X418)</f>
        <v>Oportunidade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CAIQUE (TMA-677)</v>
      </c>
      <c r="F418" s="83" t="str">
        <f>IF(SP_SUL!H418="","*",SP_SUL!H418)</f>
        <v>-</v>
      </c>
      <c r="G418" s="83" t="str">
        <f>IF(SP_SUL!M418="","*",SP_SUL!M418)</f>
        <v>ZEJ-ZEV</v>
      </c>
      <c r="H418" s="116">
        <f>IF(SP_SUL!K418="","*",SP_SUL!K418)</f>
        <v>156.005</v>
      </c>
      <c r="I418" s="113">
        <f>IF(SP_SUL!O418="","*",SP_SUL!O418)</f>
        <v>0.35416666666666669</v>
      </c>
      <c r="J418" s="113">
        <f>IF(SP_SUL!P418="","*",SP_SUL!P418)</f>
        <v>6.25E-2</v>
      </c>
      <c r="K418" s="83" t="str">
        <f>IF(SP_SUL!AK418="","*",SP_SUL!AK418)</f>
        <v>-</v>
      </c>
      <c r="L418" s="83" t="str">
        <f>IF(SP_SUL!AM418="","*",SP_SUL!AM418)</f>
        <v>ZEJ-ZEV</v>
      </c>
      <c r="M418" s="83">
        <f>IF(SP_SUL!AP418="","*",SP_SUL!AP418)</f>
        <v>156.005</v>
      </c>
      <c r="N418" s="83" t="str">
        <f>IF(SP_SUL!AM418="","*",SP_SUL!AM418)</f>
        <v>ZEJ-ZEV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>
        <f>IF(SP_SUL!B419="","*",SP_SUL!B419)</f>
        <v>46094</v>
      </c>
      <c r="B419" s="83" t="str">
        <f>IF(SP_SUL!X419="","*",SP_SUL!X419)</f>
        <v>Oportunidade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WALTER (TP-810)</v>
      </c>
      <c r="F419" s="83" t="str">
        <f>IF(SP_SUL!H419="","*",SP_SUL!H419)</f>
        <v>-</v>
      </c>
      <c r="G419" s="83" t="str">
        <f>IF(SP_SUL!M419="","*",SP_SUL!M419)</f>
        <v>ZEJ-ZEV</v>
      </c>
      <c r="H419" s="116">
        <f>IF(SP_SUL!K419="","*",SP_SUL!K419)</f>
        <v>156.34399999999999</v>
      </c>
      <c r="I419" s="113">
        <f>IF(SP_SUL!O419="","*",SP_SUL!O419)</f>
        <v>0.35416666666666669</v>
      </c>
      <c r="J419" s="113">
        <f>IF(SP_SUL!P419="","*",SP_SUL!P419)</f>
        <v>6.25E-2</v>
      </c>
      <c r="K419" s="83" t="str">
        <f>IF(SP_SUL!AK419="","*",SP_SUL!AK419)</f>
        <v>-</v>
      </c>
      <c r="L419" s="83" t="str">
        <f>IF(SP_SUL!AM419="","*",SP_SUL!AM419)</f>
        <v>ZEJ-ZEV</v>
      </c>
      <c r="M419" s="83">
        <f>IF(SP_SUL!AP419="","*",SP_SUL!AP419)</f>
        <v>156.34399999999999</v>
      </c>
      <c r="N419" s="83" t="str">
        <f>IF(SP_SUL!AM419="","*",SP_SUL!AM419)</f>
        <v>ZEJ-ZEV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>
        <f>IF(SP_SUL!B420="","*",SP_SUL!B420)</f>
        <v>46094</v>
      </c>
      <c r="B420" s="83" t="str">
        <f>IF(SP_SUL!X420="","*",SP_SUL!X420)</f>
        <v>Oportunidade</v>
      </c>
      <c r="C420" s="83" t="str">
        <f>IF(SP_SUL!S420="","*",SP_SUL!S420)</f>
        <v>SP SUL</v>
      </c>
      <c r="D420" s="83" t="str">
        <f>IF(SP_SUL!T420="","*",SP_SUL!T420)</f>
        <v>ZEV-ZPT</v>
      </c>
      <c r="E420" s="83" t="str">
        <f>IF(SP_SUL!D420="","*",SP_SUL!D420)</f>
        <v>W97</v>
      </c>
      <c r="F420" s="83" t="str">
        <f>IF(SP_SUL!H420="","*",SP_SUL!H420)</f>
        <v>Z3V3</v>
      </c>
      <c r="G420" s="83" t="str">
        <f>IF(SP_SUL!M420="","*",SP_SUL!M420)</f>
        <v>ZEV</v>
      </c>
      <c r="H420" s="116">
        <f>IF(SP_SUL!K420="","*",SP_SUL!K420)</f>
        <v>66</v>
      </c>
      <c r="I420" s="113">
        <f>IF(SP_SUL!O420="","*",SP_SUL!O420)</f>
        <v>0.35416666666666669</v>
      </c>
      <c r="J420" s="113">
        <f>IF(SP_SUL!P420="","*",SP_SUL!P420)</f>
        <v>4.1666666666666664E-2</v>
      </c>
      <c r="K420" s="83" t="str">
        <f>IF(SP_SUL!AK420="","*",SP_SUL!AK420)</f>
        <v>Z3V3</v>
      </c>
      <c r="L420" s="83" t="str">
        <f>IF(SP_SUL!AM420="","*",SP_SUL!AM420)</f>
        <v>ZEV</v>
      </c>
      <c r="M420" s="83">
        <f>IF(SP_SUL!AP420="","*",SP_SUL!AP420)</f>
        <v>66</v>
      </c>
      <c r="N420" s="83" t="str">
        <f>IF(SP_SUL!AM420="","*",SP_SUL!AM420)</f>
        <v>ZEV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>
        <f>IF(SP_SUL!B422="","*",SP_SUL!B422)</f>
        <v>46094</v>
      </c>
      <c r="B422" s="83" t="str">
        <f>IF(SP_SUL!X422="","*",SP_SUL!X422)</f>
        <v>Contrato</v>
      </c>
      <c r="C422" s="83" t="str">
        <f>IF(SP_SUL!S422="","*",SP_SUL!S422)</f>
        <v>SP SUL</v>
      </c>
      <c r="D422" s="83" t="str">
        <f>IF(SP_SUL!T422="","*",SP_SUL!T422)</f>
        <v>ZEV-ZPT</v>
      </c>
      <c r="E422" s="83" t="str">
        <f>IF(SP_SUL!D422="","*",SP_SUL!D422)</f>
        <v>MOD ZEZ</v>
      </c>
      <c r="F422" s="83" t="str">
        <f>IF(SP_SUL!H422="","*",SP_SUL!H422)</f>
        <v>-</v>
      </c>
      <c r="G422" s="83" t="str">
        <f>IF(SP_SUL!M422="","*",SP_SUL!M422)</f>
        <v>ZEZ-069</v>
      </c>
      <c r="H422" s="116">
        <f>IF(SP_SUL!K422="","*",SP_SUL!K422)</f>
        <v>75.099999999999994</v>
      </c>
      <c r="I422" s="113">
        <f>IF(SP_SUL!O422="","*",SP_SUL!O422)</f>
        <v>0.375</v>
      </c>
      <c r="J422" s="113">
        <f>IF(SP_SUL!P422="","*",SP_SUL!P422)</f>
        <v>0.16666666666666666</v>
      </c>
      <c r="K422" s="83" t="str">
        <f>IF(SP_SUL!AK422="","*",SP_SUL!AK422)</f>
        <v>-</v>
      </c>
      <c r="L422" s="83" t="str">
        <f>IF(SP_SUL!AM422="","*",SP_SUL!AM422)</f>
        <v>ZEZ-069</v>
      </c>
      <c r="M422" s="83">
        <f>IF(SP_SUL!AP422="","*",SP_SUL!AP422)</f>
        <v>75.099999999999994</v>
      </c>
      <c r="N422" s="83" t="str">
        <f>IF(SP_SUL!AM422="","*",SP_SUL!AM422)</f>
        <v>ZEZ-069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>
        <f>IF(SP_SUL!B423="","*",SP_SUL!B423)</f>
        <v>46094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W61</v>
      </c>
      <c r="F423" s="83" t="str">
        <f>IF(SP_SUL!H423="","*",SP_SUL!H423)</f>
        <v>K67ZEV2</v>
      </c>
      <c r="G423" s="83" t="str">
        <f>IF(SP_SUL!M423="","*",SP_SUL!M423)</f>
        <v>ZXW-ZEZ</v>
      </c>
      <c r="H423" s="116">
        <f>IF(SP_SUL!K423="","*",SP_SUL!K423)</f>
        <v>78.5</v>
      </c>
      <c r="I423" s="113">
        <f>IF(SP_SUL!O423="","*",SP_SUL!O423)</f>
        <v>0.32291666666666669</v>
      </c>
      <c r="J423" s="113">
        <f>IF(SP_SUL!P423="","*",SP_SUL!P423)</f>
        <v>6.9444444444444447E-4</v>
      </c>
      <c r="K423" s="83" t="str">
        <f>IF(SP_SUL!AK423="","*",SP_SUL!AK423)</f>
        <v>K67ZEV2</v>
      </c>
      <c r="L423" s="83" t="str">
        <f>IF(SP_SUL!AM423="","*",SP_SUL!AM423)</f>
        <v>ZXW-ZEZ</v>
      </c>
      <c r="M423" s="83">
        <f>IF(SP_SUL!AP423="","*",SP_SUL!AP423)</f>
        <v>78.5</v>
      </c>
      <c r="N423" s="83" t="str">
        <f>IF(SP_SUL!AM423="","*",SP_SUL!AM423)</f>
        <v>ZXW-ZEZ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>
        <f>IF(SP_SUL!B424="","*",SP_SUL!B424)</f>
        <v>46094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MODERNIZAÇÃO TURMA 2</v>
      </c>
      <c r="F424" s="83" t="str">
        <f>IF(SP_SUL!H424="","*",SP_SUL!H424)</f>
        <v>-</v>
      </c>
      <c r="G424" s="83" t="str">
        <f>IF(SP_SUL!M424="","*",SP_SUL!M424)</f>
        <v>ZXW-ZEZ</v>
      </c>
      <c r="H424" s="116">
        <f>IF(SP_SUL!K424="","*",SP_SUL!K424)</f>
        <v>80.040000000000006</v>
      </c>
      <c r="I424" s="113">
        <f>IF(SP_SUL!O424="","*",SP_SUL!O424)</f>
        <v>0.375</v>
      </c>
      <c r="J424" s="113">
        <f>IF(SP_SUL!P424="","*",SP_SUL!P424)</f>
        <v>6.9444444444444447E-4</v>
      </c>
      <c r="K424" s="83" t="str">
        <f>IF(SP_SUL!AK424="","*",SP_SUL!AK424)</f>
        <v>-</v>
      </c>
      <c r="L424" s="83" t="str">
        <f>IF(SP_SUL!AM424="","*",SP_SUL!AM424)</f>
        <v>ZXW-ZEZ</v>
      </c>
      <c r="M424" s="83">
        <f>IF(SP_SUL!AP424="","*",SP_SUL!AP424)</f>
        <v>80.040000000000006</v>
      </c>
      <c r="N424" s="83" t="str">
        <f>IF(SP_SUL!AM424="","*",SP_SUL!AM424)</f>
        <v>ZXW-ZEZ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2026-03-12T17:17:23Z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