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17" documentId="120_S{118792C3-22EF-5104-A093-F22BFE3913F3}" xr6:coauthVersionLast="47" xr6:coauthVersionMax="47" xr10:uidLastSave="{F74633EA-22AD-4825-B2CE-D5B903909F9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1" l="1" a="1"/>
  <c r="N59" i="1" s="1"/>
  <c r="M59" i="1" a="1"/>
  <c r="M59" i="1" s="1"/>
  <c r="M78" i="1" a="1"/>
  <c r="M78" i="1" s="1"/>
  <c r="N74" i="1" a="1"/>
  <c r="N74" i="1" s="1"/>
  <c r="M74" i="1" a="1"/>
  <c r="M74" i="1" s="1"/>
  <c r="N51" i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R5" i="15" s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R7" i="15" s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R8" i="15" s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R10" i="15" s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R11" i="15" s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R12" i="15" s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R13" i="15" s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R14" i="15" s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R15" i="15" s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R16" i="15" s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R17" i="15" s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R18" i="15" s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R19" i="15" s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R20" i="15" s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R21" i="15" s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R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R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R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R29" i="15" s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R30" i="15" s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R31" i="15" s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R32" i="15" s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R33" i="15" s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R34" i="15" s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R35" i="15" s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R36" i="15" s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R38" i="15" s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R39" i="15" s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R41" i="15" s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R43" i="15" s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R45" i="15" s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AM49" i="1"/>
  <c r="L46" i="15"/>
  <c r="R49" i="1"/>
  <c r="R46" i="15" s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R47" i="15" s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R48" i="15" s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AM52" i="1"/>
  <c r="L49" i="15"/>
  <c r="R52" i="1"/>
  <c r="R49" i="15" s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R51" i="15" s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R52" i="15" s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R54" i="15" s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R55" i="15" s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AM59" i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R58" i="15" s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R59" i="15" s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R60" i="15" s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R61" i="15" s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R62" i="15" s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AM66" i="1"/>
  <c r="R66" i="1"/>
  <c r="R63" i="15" s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R64" i="15" s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AM68" i="1"/>
  <c r="L65" i="15"/>
  <c r="R68" i="1"/>
  <c r="R65" i="15" s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R66" i="15" s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R67" i="15" s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R69" i="15" s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 s="1"/>
  <c r="L70" i="15" s="1"/>
  <c r="R73" i="1"/>
  <c r="S73" i="1" a="1"/>
  <c r="S73" i="1" s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E73" i="1" a="1"/>
  <c r="BE73" i="1"/>
  <c r="BR73" i="1"/>
  <c r="BS73" i="1"/>
  <c r="BT73" i="1"/>
  <c r="A74" i="1"/>
  <c r="C74" i="1"/>
  <c r="G74" i="1"/>
  <c r="AM74" i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BE74" i="1" s="1" a="1"/>
  <c r="BE74" i="1" s="1"/>
  <c r="AP74" i="1"/>
  <c r="M75" i="10" s="1"/>
  <c r="AQ74" i="1"/>
  <c r="AY74" i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BE75" i="1" s="1" a="1"/>
  <c r="BE75" i="1" s="1"/>
  <c r="AP75" i="1"/>
  <c r="M76" i="10" s="1"/>
  <c r="AQ75" i="1"/>
  <c r="AY75" i="1"/>
  <c r="BC75" i="1" a="1"/>
  <c r="BC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L73" i="15" s="1"/>
  <c r="R76" i="1"/>
  <c r="S76" i="1" a="1"/>
  <c r="S76" i="1" s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BE77" i="1" s="1" a="1"/>
  <c r="BE77" i="1" s="1"/>
  <c r="AP77" i="1"/>
  <c r="M78" i="10" s="1"/>
  <c r="AQ77" i="1"/>
  <c r="AY77" i="1"/>
  <c r="BR77" i="1"/>
  <c r="BS77" i="1"/>
  <c r="BT77" i="1"/>
  <c r="A78" i="1"/>
  <c r="C78" i="1"/>
  <c r="G78" i="1"/>
  <c r="AM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BE78" i="1" s="1" a="1"/>
  <c r="BE78" i="1" s="1"/>
  <c r="AP78" i="1"/>
  <c r="M79" i="10" s="1"/>
  <c r="AQ78" i="1"/>
  <c r="AY78" i="1"/>
  <c r="BC78" i="1" a="1"/>
  <c r="BC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L76" i="15" s="1"/>
  <c r="R79" i="1"/>
  <c r="S79" i="1" a="1"/>
  <c r="S79" i="1" s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BE80" i="1" s="1" a="1"/>
  <c r="BE80" i="1" s="1"/>
  <c r="AP80" i="1"/>
  <c r="M81" i="10" s="1"/>
  <c r="AQ80" i="1"/>
  <c r="AY80" i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BE82" i="1" s="1" a="1"/>
  <c r="BE82" i="1" s="1"/>
  <c r="AP82" i="1"/>
  <c r="M83" i="10" s="1"/>
  <c r="AQ82" i="1"/>
  <c r="AY82" i="1"/>
  <c r="BC82" i="1" a="1"/>
  <c r="BC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4" i="10" s="1"/>
  <c r="AL83" i="1"/>
  <c r="AO83" i="1"/>
  <c r="BE83" i="1" s="1" a="1"/>
  <c r="BE83" i="1" s="1"/>
  <c r="AP83" i="1"/>
  <c r="M84" i="10" s="1"/>
  <c r="AQ83" i="1"/>
  <c r="AY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AY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79" i="1" l="1" a="1"/>
  <c r="BD79" i="1" s="1"/>
  <c r="BD76" i="1" a="1"/>
  <c r="BD76" i="1" s="1"/>
  <c r="BD73" i="1" a="1"/>
  <c r="BD73" i="1" s="1"/>
  <c r="AN782" i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<sst xmlns="http://schemas.openxmlformats.org/spreadsheetml/2006/main" count="3627" uniqueCount="1177">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</sst>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AL1" activePane="topRight" state="frozen"/>
      <selection pane="topRight" activeCell="BA15" sqref="BA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916</v>
      </c>
      <c r="C1" s="181"/>
      <c r="D1" s="181"/>
      <c r="E1" s="3"/>
      <c r="F1" s="180" t="s">
        <v>917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87" t="s">
        <v>918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919</v>
      </c>
      <c r="BI1" s="193"/>
      <c r="BJ1" s="193"/>
      <c r="BK1" s="194"/>
      <c r="BL1" s="5"/>
      <c r="BM1" s="184" t="s">
        <v>920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7" t="s">
        <v>921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924</v>
      </c>
      <c r="AT2" s="188"/>
      <c r="AU2" s="188"/>
      <c r="AV2" s="188"/>
      <c r="AW2" s="188"/>
      <c r="AX2" s="188"/>
      <c r="AY2" s="191"/>
      <c r="AZ2" s="6"/>
      <c r="BA2" s="173" t="s">
        <v>925</v>
      </c>
      <c r="BB2" s="177"/>
      <c r="BC2" s="187" t="s">
        <v>922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3" t="s">
        <v>926</v>
      </c>
      <c r="AJ3" s="177"/>
      <c r="AK3" s="173" t="s">
        <v>927</v>
      </c>
      <c r="AL3" s="174"/>
      <c r="AM3" s="175"/>
      <c r="AN3" s="176"/>
      <c r="AO3" s="174"/>
      <c r="AP3" s="174"/>
      <c r="AQ3" s="177"/>
      <c r="AR3" s="63"/>
      <c r="AS3" s="178" t="s">
        <v>933</v>
      </c>
      <c r="AT3" s="179"/>
      <c r="AU3" s="178" t="s">
        <v>934</v>
      </c>
      <c r="AV3" s="179"/>
      <c r="AW3" s="178" t="s">
        <v>935</v>
      </c>
      <c r="AX3" s="179"/>
      <c r="AY3" s="63" t="s">
        <v>936</v>
      </c>
      <c r="AZ3" s="63"/>
      <c r="BA3" s="201"/>
      <c r="BB3" s="202"/>
      <c r="BC3" s="173" t="s">
        <v>929</v>
      </c>
      <c r="BD3" s="174"/>
      <c r="BE3" s="174"/>
      <c r="BF3" s="177"/>
      <c r="BG3" s="62"/>
      <c r="BH3" s="195"/>
      <c r="BI3" s="196"/>
      <c r="BJ3" s="196"/>
      <c r="BK3" s="197"/>
      <c r="BL3" s="62"/>
      <c r="BM3" s="184" t="s">
        <v>937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 t="str">
        <f>IF(D6="","*",IFERROR(IF(ISODD(COUNT(AS6:AX1000)),"ERRO",SUM((AT6-AS6),(AV6-AU6),(AX6-AW6))),"ERRO"))</f>
        <v>ERRO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1009</v>
      </c>
      <c r="BG6" s="16"/>
      <c r="BH6" s="110">
        <v>2</v>
      </c>
      <c r="BI6" s="110" t="s">
        <v>1011</v>
      </c>
      <c r="BJ6" s="110" t="s">
        <v>1011</v>
      </c>
      <c r="BK6" s="110" t="s">
        <v>1011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 t="str">
        <f t="shared" ref="AY7:AY70" si="3">IF(D7="","*",IFERROR(IF(ISODD(COUNT(AS7:AX1001)),"ERRO",SUM((AT7-AS7),(AV7-AU7),(AX7-AW7))),"ERRO"))</f>
        <v>ERRO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e">
        <f t="shared" ref="BQ7:BQ70" si="4">IF(AND(BR7&lt;1,BS7&lt;1),"Produção e Intervalo",IF(BR7&lt;1,"Intervalo",IF(BS7&lt;1,"Produção","Aderente")))</f>
        <v>#VALUE!</v>
      </c>
      <c r="BR7" s="19" t="e">
        <f t="shared" ref="BR7:BR70" si="5">IF(OR(B7="",F7=""),"*",AY7/P7)</f>
        <v>#VALUE!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 t="str">
        <f t="shared" si="3"/>
        <v>ERRO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1017</v>
      </c>
      <c r="BG8" s="16"/>
      <c r="BH8" s="110">
        <v>0</v>
      </c>
      <c r="BI8" s="110" t="s">
        <v>1019</v>
      </c>
      <c r="BJ8" s="110" t="s">
        <v>1019</v>
      </c>
      <c r="BK8" s="110" t="s">
        <v>1019</v>
      </c>
      <c r="BL8" s="16"/>
      <c r="BM8" s="130" t="s">
        <v>402</v>
      </c>
      <c r="BN8" s="130" t="s">
        <v>422</v>
      </c>
      <c r="BO8" s="130" t="s">
        <v>538</v>
      </c>
      <c r="BP8" s="110" t="s">
        <v>1019</v>
      </c>
      <c r="BQ8" s="12" t="e">
        <f t="shared" si="4"/>
        <v>#VALUE!</v>
      </c>
      <c r="BR8" s="19" t="e">
        <f t="shared" si="5"/>
        <v>#VALUE!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1020</v>
      </c>
      <c r="I10" s="106" t="s">
        <v>1020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1021</v>
      </c>
      <c r="W10" s="151" t="s">
        <v>1018</v>
      </c>
      <c r="X10" s="104" t="s">
        <v>386</v>
      </c>
      <c r="Y10" s="129"/>
      <c r="Z10" s="104"/>
      <c r="AA10" s="105" t="s">
        <v>1022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 t="str">
        <f t="shared" si="3"/>
        <v>ERRO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1021</v>
      </c>
      <c r="BG10" s="16"/>
      <c r="BH10" s="17">
        <v>1</v>
      </c>
      <c r="BI10" s="17"/>
      <c r="BJ10" s="17" t="s">
        <v>1023</v>
      </c>
      <c r="BK10" s="18"/>
      <c r="BL10" s="16"/>
      <c r="BM10" s="130"/>
      <c r="BN10" s="130"/>
      <c r="BO10" s="130"/>
      <c r="BP10" s="18"/>
      <c r="BQ10" s="12" t="e">
        <f t="shared" si="4"/>
        <v>#VALUE!</v>
      </c>
      <c r="BR10" s="19" t="e">
        <f t="shared" si="5"/>
        <v>#VALUE!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1024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 t="str">
        <f t="shared" si="3"/>
        <v>ERRO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1024</v>
      </c>
      <c r="BG11" s="16"/>
      <c r="BH11" s="17">
        <v>1</v>
      </c>
      <c r="BI11" s="17"/>
      <c r="BJ11" s="17" t="s">
        <v>1026</v>
      </c>
      <c r="BK11" s="17" t="s">
        <v>1026</v>
      </c>
      <c r="BL11" s="16"/>
      <c r="BM11" s="130"/>
      <c r="BN11" s="130"/>
      <c r="BO11" s="130"/>
      <c r="BP11" s="18"/>
      <c r="BQ11" s="12" t="e">
        <f t="shared" si="4"/>
        <v>#VALUE!</v>
      </c>
      <c r="BR11" s="19" t="e">
        <f t="shared" si="5"/>
        <v>#VALUE!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1027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1028</v>
      </c>
      <c r="W13" s="151" t="s">
        <v>1025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 t="str">
        <f t="shared" si="3"/>
        <v>ERRO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1028</v>
      </c>
      <c r="BG13" s="16"/>
      <c r="BH13" s="17">
        <v>0</v>
      </c>
      <c r="BI13" s="17"/>
      <c r="BJ13" s="17" t="s">
        <v>1029</v>
      </c>
      <c r="BK13" s="17" t="s">
        <v>1030</v>
      </c>
      <c r="BL13" s="16"/>
      <c r="BM13" s="130" t="s">
        <v>406</v>
      </c>
      <c r="BN13" s="130" t="s">
        <v>435</v>
      </c>
      <c r="BO13" s="130" t="s">
        <v>497</v>
      </c>
      <c r="BP13" s="18" t="s">
        <v>1031</v>
      </c>
      <c r="BQ13" s="12" t="e">
        <f t="shared" si="4"/>
        <v>#VALUE!</v>
      </c>
      <c r="BR13" s="19" t="e">
        <f t="shared" si="5"/>
        <v>#VALUE!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1032</v>
      </c>
      <c r="W14" s="151" t="s">
        <v>1018</v>
      </c>
      <c r="X14" s="104" t="s">
        <v>381</v>
      </c>
      <c r="Y14" s="129"/>
      <c r="Z14" s="104"/>
      <c r="AA14" s="105" t="s">
        <v>1033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>
        <v>0.5625</v>
      </c>
      <c r="AU14" s="136"/>
      <c r="AV14" s="136"/>
      <c r="AW14" s="14"/>
      <c r="AX14" s="14"/>
      <c r="AY14" s="164" t="str">
        <f t="shared" si="3"/>
        <v>ERRO</v>
      </c>
      <c r="AZ14" s="153"/>
      <c r="BA14" s="109">
        <v>850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1032</v>
      </c>
      <c r="BG14" s="16"/>
      <c r="BH14" s="17">
        <v>1</v>
      </c>
      <c r="BI14" s="17"/>
      <c r="BJ14" s="17" t="s">
        <v>1034</v>
      </c>
      <c r="BK14" s="17" t="s">
        <v>1034</v>
      </c>
      <c r="BL14" s="16"/>
      <c r="BM14" s="130"/>
      <c r="BN14" s="130"/>
      <c r="BO14" s="130"/>
      <c r="BP14" s="18"/>
      <c r="BQ14" s="12" t="e">
        <f t="shared" si="4"/>
        <v>#VALUE!</v>
      </c>
      <c r="BR14" s="19" t="e">
        <f t="shared" si="5"/>
        <v>#VALUE!</v>
      </c>
      <c r="BS14" s="19">
        <f t="shared" si="6"/>
        <v>1.7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1035</v>
      </c>
      <c r="W15" s="151" t="s">
        <v>1036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1035</v>
      </c>
      <c r="BG15" s="16"/>
      <c r="BH15" s="17">
        <v>1</v>
      </c>
      <c r="BI15" s="17"/>
      <c r="BJ15" s="17" t="s">
        <v>1037</v>
      </c>
      <c r="BK15" s="17" t="s">
        <v>1037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1035</v>
      </c>
      <c r="W16" s="151" t="s">
        <v>1038</v>
      </c>
      <c r="X16" s="104" t="s">
        <v>386</v>
      </c>
      <c r="Y16" s="129"/>
      <c r="Z16" s="104"/>
      <c r="AA16" s="105" t="s">
        <v>1039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1035</v>
      </c>
      <c r="BG16" s="16"/>
      <c r="BH16" s="17">
        <v>0</v>
      </c>
      <c r="BI16" s="17"/>
      <c r="BJ16" s="17" t="s">
        <v>1040</v>
      </c>
      <c r="BK16" s="17" t="s">
        <v>1040</v>
      </c>
      <c r="BL16" s="16"/>
      <c r="BM16" s="130" t="s">
        <v>406</v>
      </c>
      <c r="BN16" s="130" t="s">
        <v>435</v>
      </c>
      <c r="BO16" s="130" t="s">
        <v>497</v>
      </c>
      <c r="BP16" s="18" t="s">
        <v>1041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1042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1043</v>
      </c>
      <c r="W17" s="151" t="s">
        <v>1044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1043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1042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1045</v>
      </c>
      <c r="W18" s="151" t="s">
        <v>1044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1045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1046</v>
      </c>
      <c r="W19" s="151" t="s">
        <v>1025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1046</v>
      </c>
      <c r="BG19" s="16"/>
      <c r="BH19" s="17">
        <v>0</v>
      </c>
      <c r="BI19" s="17"/>
      <c r="BJ19" s="17" t="s">
        <v>1047</v>
      </c>
      <c r="BK19" s="17" t="s">
        <v>1047</v>
      </c>
      <c r="BL19" s="16"/>
      <c r="BM19" s="130" t="s">
        <v>396</v>
      </c>
      <c r="BN19" s="130" t="s">
        <v>430</v>
      </c>
      <c r="BO19" s="130" t="s">
        <v>430</v>
      </c>
      <c r="BP19" s="18" t="s">
        <v>1048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1046</v>
      </c>
      <c r="W20" s="151" t="s">
        <v>1025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1046</v>
      </c>
      <c r="BG20" s="16"/>
      <c r="BH20" s="17">
        <v>0</v>
      </c>
      <c r="BI20" s="17"/>
      <c r="BJ20" s="17" t="s">
        <v>1047</v>
      </c>
      <c r="BK20" s="17" t="s">
        <v>1047</v>
      </c>
      <c r="BL20" s="16"/>
      <c r="BM20" s="130" t="s">
        <v>396</v>
      </c>
      <c r="BN20" s="130" t="s">
        <v>430</v>
      </c>
      <c r="BO20" s="130" t="s">
        <v>430</v>
      </c>
      <c r="BP20" s="18" t="s">
        <v>1048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1009</v>
      </c>
      <c r="W21" s="151" t="s">
        <v>1010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1009</v>
      </c>
      <c r="BG21" s="16"/>
      <c r="BH21" s="17">
        <v>1</v>
      </c>
      <c r="BI21" s="17"/>
      <c r="BJ21" s="17" t="s">
        <v>1049</v>
      </c>
      <c r="BK21" s="17" t="s">
        <v>1049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1046</v>
      </c>
      <c r="W22" s="151" t="s">
        <v>1050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1046</v>
      </c>
      <c r="BG22" s="16"/>
      <c r="BH22" s="17">
        <v>0</v>
      </c>
      <c r="BI22" s="17"/>
      <c r="BJ22" s="17" t="s">
        <v>1051</v>
      </c>
      <c r="BK22" s="17" t="s">
        <v>1051</v>
      </c>
      <c r="BL22" s="16"/>
      <c r="BM22" s="130" t="s">
        <v>396</v>
      </c>
      <c r="BN22" s="130" t="s">
        <v>430</v>
      </c>
      <c r="BO22" s="130" t="s">
        <v>430</v>
      </c>
      <c r="BP22" s="18" t="s">
        <v>1051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1052</v>
      </c>
      <c r="I23" s="106" t="s">
        <v>1052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1053</v>
      </c>
      <c r="W23" s="151" t="s">
        <v>1054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1053</v>
      </c>
      <c r="BG23" s="16"/>
      <c r="BH23" s="17">
        <v>0</v>
      </c>
      <c r="BI23" s="17"/>
      <c r="BJ23" s="17" t="s">
        <v>1051</v>
      </c>
      <c r="BK23" s="17" t="s">
        <v>1051</v>
      </c>
      <c r="BL23" s="16"/>
      <c r="BM23" s="130" t="s">
        <v>396</v>
      </c>
      <c r="BN23" s="130" t="s">
        <v>430</v>
      </c>
      <c r="BO23" s="130" t="s">
        <v>430</v>
      </c>
      <c r="BP23" s="18" t="s">
        <v>1051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1055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1056</v>
      </c>
      <c r="W24" s="151" t="s">
        <v>1018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1056</v>
      </c>
      <c r="BG24" s="16"/>
      <c r="BH24" s="17">
        <v>0</v>
      </c>
      <c r="BI24" s="17"/>
      <c r="BJ24" s="17" t="s">
        <v>1057</v>
      </c>
      <c r="BK24" s="17" t="s">
        <v>1057</v>
      </c>
      <c r="BL24" s="16"/>
      <c r="BM24" s="130" t="s">
        <v>396</v>
      </c>
      <c r="BN24" s="130" t="s">
        <v>430</v>
      </c>
      <c r="BO24" s="130" t="s">
        <v>430</v>
      </c>
      <c r="BP24" s="18" t="s">
        <v>1051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1058</v>
      </c>
      <c r="W25" s="151" t="s">
        <v>1025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1058</v>
      </c>
      <c r="BG25" s="16"/>
      <c r="BH25" s="17">
        <v>0</v>
      </c>
      <c r="BI25" s="17"/>
      <c r="BJ25" s="17" t="s">
        <v>1059</v>
      </c>
      <c r="BK25" s="17" t="s">
        <v>1059</v>
      </c>
      <c r="BL25" s="16"/>
      <c r="BM25" s="130" t="s">
        <v>396</v>
      </c>
      <c r="BN25" s="130" t="s">
        <v>430</v>
      </c>
      <c r="BO25" s="130" t="s">
        <v>430</v>
      </c>
      <c r="BP25" s="18" t="s">
        <v>1060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1058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1058</v>
      </c>
      <c r="BG26" s="16"/>
      <c r="BH26" s="17">
        <v>0</v>
      </c>
      <c r="BI26" s="17"/>
      <c r="BJ26" s="17" t="s">
        <v>1059</v>
      </c>
      <c r="BK26" s="17" t="s">
        <v>1059</v>
      </c>
      <c r="BL26" s="16"/>
      <c r="BM26" s="130" t="s">
        <v>396</v>
      </c>
      <c r="BN26" s="130" t="s">
        <v>430</v>
      </c>
      <c r="BO26" s="130" t="s">
        <v>430</v>
      </c>
      <c r="BP26" s="18" t="s">
        <v>1060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1058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1058</v>
      </c>
      <c r="BG27" s="16"/>
      <c r="BH27" s="17">
        <v>0</v>
      </c>
      <c r="BI27" s="17"/>
      <c r="BJ27" s="17" t="s">
        <v>1059</v>
      </c>
      <c r="BK27" s="17" t="s">
        <v>1059</v>
      </c>
      <c r="BL27" s="16"/>
      <c r="BM27" s="130" t="s">
        <v>396</v>
      </c>
      <c r="BN27" s="130" t="s">
        <v>430</v>
      </c>
      <c r="BO27" s="130" t="s">
        <v>430</v>
      </c>
      <c r="BP27" s="18" t="s">
        <v>1060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1058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1058</v>
      </c>
      <c r="BG28" s="16"/>
      <c r="BH28" s="17">
        <v>0</v>
      </c>
      <c r="BI28" s="17"/>
      <c r="BJ28" s="17" t="s">
        <v>1059</v>
      </c>
      <c r="BK28" s="17" t="s">
        <v>1059</v>
      </c>
      <c r="BL28" s="16"/>
      <c r="BM28" s="130" t="s">
        <v>396</v>
      </c>
      <c r="BN28" s="130" t="s">
        <v>430</v>
      </c>
      <c r="BO28" s="130" t="s">
        <v>430</v>
      </c>
      <c r="BP28" s="18" t="s">
        <v>1060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1061</v>
      </c>
      <c r="N29" s="105" t="s">
        <v>1062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1063</v>
      </c>
      <c r="W29" s="151" t="s">
        <v>1064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1063</v>
      </c>
      <c r="BG29" s="16"/>
      <c r="BH29" s="17">
        <v>1</v>
      </c>
      <c r="BI29" s="17"/>
      <c r="BJ29" s="17" t="s">
        <v>1065</v>
      </c>
      <c r="BK29" s="17" t="s">
        <v>1065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1017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1017</v>
      </c>
      <c r="BG31" s="16"/>
      <c r="BH31" s="17">
        <v>0</v>
      </c>
      <c r="BI31" s="17"/>
      <c r="BJ31" s="17" t="s">
        <v>1066</v>
      </c>
      <c r="BK31" s="17" t="s">
        <v>1066</v>
      </c>
      <c r="BL31" s="16"/>
      <c r="BM31" s="130" t="s">
        <v>396</v>
      </c>
      <c r="BN31" s="130" t="s">
        <v>430</v>
      </c>
      <c r="BO31" s="130" t="s">
        <v>430</v>
      </c>
      <c r="BP31" s="18" t="s">
        <v>1060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1032</v>
      </c>
      <c r="W32" s="151" t="s">
        <v>1067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1032</v>
      </c>
      <c r="BG32" s="16"/>
      <c r="BH32" s="17">
        <v>1</v>
      </c>
      <c r="BI32" s="17"/>
      <c r="BJ32" s="17" t="s">
        <v>1068</v>
      </c>
      <c r="BK32" s="17" t="s">
        <v>1068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1069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1070</v>
      </c>
      <c r="W33" s="151" t="s">
        <v>1071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1070</v>
      </c>
      <c r="BG33" s="16"/>
      <c r="BH33" s="17">
        <v>1</v>
      </c>
      <c r="BI33" s="17"/>
      <c r="BJ33" s="17" t="s">
        <v>1072</v>
      </c>
      <c r="BK33" s="17" t="s">
        <v>1072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1073</v>
      </c>
      <c r="I34" s="106" t="s">
        <v>1012</v>
      </c>
      <c r="J34" s="105">
        <v>92</v>
      </c>
      <c r="K34" s="105">
        <v>83.7</v>
      </c>
      <c r="L34" s="105" t="s">
        <v>558</v>
      </c>
      <c r="M34" s="105" t="s">
        <v>1074</v>
      </c>
      <c r="N34" s="105" t="s">
        <v>1075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1070</v>
      </c>
      <c r="W34" s="151" t="s">
        <v>1076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1070</v>
      </c>
      <c r="BG34" s="16"/>
      <c r="BH34" s="17"/>
      <c r="BI34" s="17"/>
      <c r="BJ34" s="17" t="s">
        <v>1077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1070</v>
      </c>
      <c r="W35" s="151" t="s">
        <v>1078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1070</v>
      </c>
      <c r="BG35" s="16"/>
      <c r="BH35" s="17"/>
      <c r="BI35" s="17"/>
      <c r="BJ35" s="17" t="s">
        <v>1077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1079</v>
      </c>
      <c r="W36" s="151" t="s">
        <v>1025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1079</v>
      </c>
      <c r="BG36" s="16"/>
      <c r="BH36" s="17"/>
      <c r="BI36" s="17"/>
      <c r="BJ36" s="17" t="s">
        <v>1077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1017</v>
      </c>
      <c r="W37" s="151" t="s">
        <v>1018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1017</v>
      </c>
      <c r="BG37" s="16"/>
      <c r="BH37" s="17">
        <v>0</v>
      </c>
      <c r="BI37" s="17"/>
      <c r="BJ37" s="17" t="s">
        <v>1080</v>
      </c>
      <c r="BK37" s="17" t="s">
        <v>1080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1081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1082</v>
      </c>
      <c r="W38" s="151" t="s">
        <v>1025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1082</v>
      </c>
      <c r="BG38" s="16"/>
      <c r="BH38" s="17">
        <v>0</v>
      </c>
      <c r="BI38" s="17"/>
      <c r="BJ38" s="17" t="s">
        <v>1083</v>
      </c>
      <c r="BK38" s="110" t="s">
        <v>1083</v>
      </c>
      <c r="BL38" s="16"/>
      <c r="BM38" s="130" t="s">
        <v>407</v>
      </c>
      <c r="BN38" s="130" t="s">
        <v>435</v>
      </c>
      <c r="BO38" s="130" t="s">
        <v>486</v>
      </c>
      <c r="BP38" s="18" t="s">
        <v>1084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1070</v>
      </c>
      <c r="W39" s="151" t="s">
        <v>1036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1070</v>
      </c>
      <c r="BG39" s="16"/>
      <c r="BH39" s="17"/>
      <c r="BI39" s="17"/>
      <c r="BJ39" s="17" t="s">
        <v>1077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1020</v>
      </c>
      <c r="I41" s="106" t="s">
        <v>1020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1085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>EXPANSÃO TURMA 1</v>
      </c>
      <c r="B42" s="102"/>
      <c r="C42" s="135" t="str">
        <f>IF(BS_CONTROLE[[#This Row],[DATA]]="","",WEEKNUM(BS_CONTROLE[[#This Row],[DATA]]))</f>
        <v/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1086</v>
      </c>
      <c r="I44" s="106" t="s">
        <v>1086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1087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1021</v>
      </c>
      <c r="W44" s="151" t="s">
        <v>1088</v>
      </c>
      <c r="X44" s="104" t="s">
        <v>381</v>
      </c>
      <c r="Y44" s="129"/>
      <c r="Z44" s="104"/>
      <c r="AA44" s="105" t="s">
        <v>1089</v>
      </c>
      <c r="AB44" s="103" t="s">
        <v>388</v>
      </c>
      <c r="AC44" s="152" t="s">
        <v>371</v>
      </c>
      <c r="AD44" s="107">
        <v>0.33333333333333331</v>
      </c>
      <c r="AE44" s="172" t="s">
        <v>1090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1091</v>
      </c>
      <c r="W46" s="151" t="s">
        <v>1044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 t="shared" si="3"/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1027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1028</v>
      </c>
      <c r="W48" s="151" t="s">
        <v>1025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 t="shared" si="3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0.35416666666666669</v>
      </c>
      <c r="P49" s="106">
        <v>0.20833333333333334</v>
      </c>
      <c r="Q49" s="105">
        <v>2500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1032</v>
      </c>
      <c r="W49" s="151" t="s">
        <v>1018</v>
      </c>
      <c r="X49" s="104" t="s">
        <v>381</v>
      </c>
      <c r="Y49" s="129"/>
      <c r="Z49" s="104"/>
      <c r="AA49" s="105" t="s">
        <v>1033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 t="shared" si="3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1035</v>
      </c>
      <c r="W50" s="151" t="s">
        <v>1036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Produção e Intervalo</v>
      </c>
      <c r="BR50" s="19">
        <f t="shared" si="5"/>
        <v>0</v>
      </c>
      <c r="BS50" s="19">
        <f t="shared" si="6"/>
        <v>0</v>
      </c>
      <c r="BT50" s="8" t="str">
        <f t="shared" si="7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1035</v>
      </c>
      <c r="W51" s="151" t="s">
        <v>1038</v>
      </c>
      <c r="X51" s="104" t="s">
        <v>386</v>
      </c>
      <c r="Y51" s="129"/>
      <c r="Z51" s="104"/>
      <c r="AA51" s="105" t="s">
        <v>1039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 t="shared" si="3"/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1042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1043</v>
      </c>
      <c r="W52" s="151" t="s">
        <v>1044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 t="shared" si="3"/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Produção e Intervalo</v>
      </c>
      <c r="BR52" s="19">
        <f t="shared" si="5"/>
        <v>0</v>
      </c>
      <c r="BS52" s="19">
        <f t="shared" si="6"/>
        <v>0</v>
      </c>
      <c r="BT52" s="8" t="str">
        <f t="shared" si="7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1091</v>
      </c>
      <c r="W54" s="151" t="s">
        <v>1092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 t="shared" si="3"/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1009</v>
      </c>
      <c r="W55" s="151" t="s">
        <v>1010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Produção e Intervalo</v>
      </c>
      <c r="BR55" s="19">
        <f t="shared" si="5"/>
        <v>0</v>
      </c>
      <c r="BS55" s="19">
        <f t="shared" si="6"/>
        <v>0</v>
      </c>
      <c r="BT55" s="8" t="str">
        <f t="shared" si="7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1093</v>
      </c>
      <c r="W57" s="151" t="s">
        <v>1094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 t="shared" si="3"/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1021</v>
      </c>
      <c r="W58" s="151" t="s">
        <v>1094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 t="shared" si="3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/>
      </c>
    </row>
    <row r="59" spans="1:72">
      <c r="A59" s="47" t="str">
        <f t="shared" si="2"/>
        <v>V8946084</v>
      </c>
      <c r="B59" s="102">
        <v>46084</v>
      </c>
      <c r="C59" s="135">
        <f>IF(BS_CONTROLE[[#This Row],[DATA]]="","",WEEKNUM(BS_CONTROLE[[#This Row],[DATA]]))</f>
        <v>10</v>
      </c>
      <c r="D59" s="104" t="s">
        <v>768</v>
      </c>
      <c r="E59" s="159">
        <v>783</v>
      </c>
      <c r="F59" s="126" t="s">
        <v>663</v>
      </c>
      <c r="G59" s="142" t="str">
        <f>IF(D59="","*",VLOOKUP(F59,BS_ATIVIDADE[],3,FALSE))</f>
        <v>MECANIZAÇÃO - SOCADORA</v>
      </c>
      <c r="H59" s="106" t="s">
        <v>196</v>
      </c>
      <c r="I59" s="106" t="s">
        <v>1055</v>
      </c>
      <c r="J59" s="105">
        <v>55</v>
      </c>
      <c r="K59" s="105">
        <v>134</v>
      </c>
      <c r="L59" s="105">
        <v>135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59" s="106">
        <v>0.375</v>
      </c>
      <c r="P59" s="106">
        <v>8.3333333333333329E-2</v>
      </c>
      <c r="Q59" s="105">
        <v>480</v>
      </c>
      <c r="R59" s="10" t="str">
        <f>IFERROR(_xlfn.XLOOKUP(F59, BS_ATIVIDADE[ATIVIDADE],BS_ATIVIDADE[UNIDADE] ), "*")</f>
        <v>M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1056</v>
      </c>
      <c r="W59" s="151" t="s">
        <v>1018</v>
      </c>
      <c r="X59" s="104" t="s">
        <v>386</v>
      </c>
      <c r="Y59" s="129"/>
      <c r="Z59" s="104"/>
      <c r="AA59" s="105">
        <v>1</v>
      </c>
      <c r="AB59" s="103" t="s">
        <v>377</v>
      </c>
      <c r="AC59" s="152"/>
      <c r="AD59" s="107">
        <v>0.29166666666666669</v>
      </c>
      <c r="AE59" s="105">
        <v>6239</v>
      </c>
      <c r="AF59" s="105">
        <v>6809</v>
      </c>
      <c r="AG59" s="105" t="s">
        <v>558</v>
      </c>
      <c r="AH59" s="15"/>
      <c r="AI59" s="126" t="str">
        <f>IF(BS_CONTROLE[[#This Row],[Atividade]]=0, "-", BS_CONTROLE[[#This Row],[Atividade]])</f>
        <v>MECANIZAÇÃO - SOCADORA</v>
      </c>
      <c r="AJ59" s="9" t="str">
        <f>IF(BS_CONTROLE[[#This Row],[Atividade]]=0, "-", BS_CONTROLE[[#This Row],[Atividade]])</f>
        <v>MECANIZAÇÃO - SOCADORA</v>
      </c>
      <c r="AK59" s="31" t="str">
        <f>BS_CONTROLE[[#This Row],[Local - Partida]]</f>
        <v>ZEM2</v>
      </c>
      <c r="AL59" s="31" t="str">
        <f>BS_CONTROLE[[#This Row],[Local - Encerramento]]</f>
        <v>ZEM</v>
      </c>
      <c r="AM59" s="105" t="str">
        <f>IF(BS_CONTROLE[[#This Row],[Entre - Estações]]=0, "-", BS_CONTROLE[[#This Row],[Entre - Estações]])</f>
        <v>ZYQ-ZEM</v>
      </c>
      <c r="AN59" s="105" t="str">
        <f>IF(BS_CONTROLE[[#This Row],[SB]]=0, "-", BS_CONTROLE[[#This Row],[SB]])</f>
        <v>ZEM1302</v>
      </c>
      <c r="AO59" s="105">
        <f>IF(BS_CONTROLE[[#This Row],[SUB]]=0, "-", BS_CONTROLE[[#This Row],[SUB]])</f>
        <v>55</v>
      </c>
      <c r="AP59" s="105">
        <f>BS_CONTROLE[[#This Row],[KM - Inicio]]</f>
        <v>134</v>
      </c>
      <c r="AQ59" s="105">
        <f>BS_CONTROLE[[#This Row],[KM - Inicio]]</f>
        <v>134</v>
      </c>
      <c r="AR59" s="108"/>
      <c r="AS59" s="108"/>
      <c r="AT59" s="108"/>
      <c r="AU59" s="136"/>
      <c r="AV59" s="136"/>
      <c r="AW59" s="14"/>
      <c r="AX59" s="14"/>
      <c r="AY59" s="164">
        <f t="shared" si="3"/>
        <v>0</v>
      </c>
      <c r="AZ59" s="153"/>
      <c r="BA59" s="109"/>
      <c r="BB59" s="10" t="str">
        <f>IFERROR(_xlfn.XLOOKUP(AI59, BS_ATIVIDADE[ATIVIDADE],BS_ATIVIDADE[UNIDADE] ), "*")</f>
        <v>M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1095</v>
      </c>
      <c r="I61" s="106" t="s">
        <v>1095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1058</v>
      </c>
      <c r="W61" s="151" t="s">
        <v>1096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 t="shared" si="3"/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Produção e Intervalo</v>
      </c>
      <c r="BR61" s="19">
        <f t="shared" si="5"/>
        <v>0</v>
      </c>
      <c r="BS61" s="19">
        <f t="shared" si="6"/>
        <v>0</v>
      </c>
      <c r="BT61" s="8" t="str">
        <f t="shared" si="7"/>
        <v/>
      </c>
    </row>
    <row r="62" spans="1:72">
      <c r="A62" s="47" t="str">
        <f t="shared" si="2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1095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1097</v>
      </c>
      <c r="W62" s="151" t="s">
        <v>1098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 t="shared" si="3"/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/>
      </c>
    </row>
    <row r="63" spans="1:72">
      <c r="A63" s="47" t="str">
        <f t="shared" si="2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1097</v>
      </c>
      <c r="W63" s="151" t="s">
        <v>1099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 t="shared" si="3"/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/>
      </c>
    </row>
    <row r="64" spans="1:72">
      <c r="A64" s="47" t="str">
        <f t="shared" si="2"/>
        <v>W9746084</v>
      </c>
      <c r="B64" s="102">
        <v>46084</v>
      </c>
      <c r="C64" s="135">
        <f>IF(BS_CONTROLE[[#This Row],[DATA]]="","",WEEKNUM(BS_CONTROLE[[#This Row],[DATA]]))</f>
        <v>10</v>
      </c>
      <c r="D64" s="104" t="s">
        <v>806</v>
      </c>
      <c r="E64" s="159">
        <v>59</v>
      </c>
      <c r="F64" s="126" t="s">
        <v>682</v>
      </c>
      <c r="G64" s="142" t="str">
        <f>IF(D64="","*",VLOOKUP(F64,BS_ATIVIDADE[],3,FALSE))</f>
        <v>MODERNIZAÇÃO</v>
      </c>
      <c r="H64" s="106" t="s">
        <v>1100</v>
      </c>
      <c r="I64" s="106" t="s">
        <v>1100</v>
      </c>
      <c r="J64" s="105">
        <v>55</v>
      </c>
      <c r="K64" s="105">
        <v>151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4" s="106">
        <v>0.2986111111111111</v>
      </c>
      <c r="P64" s="106">
        <v>6.9444444444444447E-4</v>
      </c>
      <c r="Q64" s="105">
        <v>1</v>
      </c>
      <c r="R64" s="10" t="str">
        <f>IFERROR(_xlfn.XLOOKUP(F64, BS_ATIVIDADE[ATIVIDADE],BS_ATIVIDADE[UNIDADE] ), "*")</f>
        <v>BINÁRIO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1097</v>
      </c>
      <c r="W64" s="151" t="s">
        <v>1101</v>
      </c>
      <c r="X64" s="104" t="s">
        <v>381</v>
      </c>
      <c r="Y64" s="129"/>
      <c r="Z64" s="104"/>
      <c r="AA64" s="105">
        <v>2</v>
      </c>
      <c r="AB64" s="103" t="s">
        <v>377</v>
      </c>
      <c r="AC64" s="152"/>
      <c r="AD64" s="107">
        <v>0.29166666666666669</v>
      </c>
      <c r="AE64" s="105" t="s">
        <v>558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MODERNIZAÇÃO - OUTRA ATIVIDADE</v>
      </c>
      <c r="AJ64" s="9" t="str">
        <f>IF(BS_CONTROLE[[#This Row],[Atividade]]=0, "-", BS_CONTROLE[[#This Row],[Atividade]])</f>
        <v>MODERNIZAÇÃO - OUTRA ATIVIDADE</v>
      </c>
      <c r="AK64" s="31" t="str">
        <f>BS_CONTROLE[[#This Row],[Local - Partida]]</f>
        <v>Z3VZEV1</v>
      </c>
      <c r="AL64" s="31" t="str">
        <f>BS_CONTROLE[[#This Row],[Local - Encerramento]]</f>
        <v>Z3VZEV1</v>
      </c>
      <c r="AM64" s="105" t="str">
        <f>IF(BS_CONTROLE[[#This Row],[Entre - Estações]]=0, "-", BS_CONTROLE[[#This Row],[Entre - Estações]])</f>
        <v>ZEJ-ZEV</v>
      </c>
      <c r="AN64" s="105" t="str">
        <f>IF(BS_CONTROLE[[#This Row],[SB]]=0, "-", BS_CONTROLE[[#This Row],[SB]])</f>
        <v>ZRB1502</v>
      </c>
      <c r="AO64" s="105">
        <f>IF(BS_CONTROLE[[#This Row],[SUB]]=0, "-", BS_CONTROLE[[#This Row],[SUB]])</f>
        <v>55</v>
      </c>
      <c r="AP64" s="105">
        <f>BS_CONTROLE[[#This Row],[KM - Inicio]]</f>
        <v>151</v>
      </c>
      <c r="AQ64" s="105">
        <f>BS_CONTROLE[[#This Row],[KM - Inicio]]</f>
        <v>151</v>
      </c>
      <c r="AR64" s="108"/>
      <c r="AS64" s="108"/>
      <c r="AT64" s="108"/>
      <c r="AU64" s="136"/>
      <c r="AV64" s="136"/>
      <c r="AW64" s="14"/>
      <c r="AX64" s="14"/>
      <c r="AY64" s="164">
        <f t="shared" si="3"/>
        <v>0</v>
      </c>
      <c r="AZ64" s="153"/>
      <c r="BA64" s="109"/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/>
      </c>
    </row>
    <row r="65" spans="1:72">
      <c r="A65" s="47" t="str">
        <f t="shared" si="2"/>
        <v>V9646084</v>
      </c>
      <c r="B65" s="102">
        <v>46084</v>
      </c>
      <c r="C65" s="135">
        <f>IF(BS_CONTROLE[[#This Row],[DATA]]="","",WEEKNUM(BS_CONTROLE[[#This Row],[DATA]]))</f>
        <v>10</v>
      </c>
      <c r="D65" s="104" t="s">
        <v>782</v>
      </c>
      <c r="E65" s="159">
        <v>60</v>
      </c>
      <c r="F65" s="126" t="s">
        <v>689</v>
      </c>
      <c r="G65" s="142" t="str">
        <f>IF(D65="","*",VLOOKUP(F65,BS_ATIVIDADE[],3,FALSE))</f>
        <v>MODERNIZAÇÃO</v>
      </c>
      <c r="H65" s="106" t="s">
        <v>336</v>
      </c>
      <c r="I65" s="106" t="s">
        <v>336</v>
      </c>
      <c r="J65" s="105">
        <v>55</v>
      </c>
      <c r="K65" s="105">
        <v>150.9</v>
      </c>
      <c r="L65" s="105" t="s">
        <v>558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5" s="106">
        <v>0.29166666666666669</v>
      </c>
      <c r="P65" s="106">
        <v>0.125</v>
      </c>
      <c r="Q65" s="105">
        <v>500</v>
      </c>
      <c r="R65" s="10" t="str">
        <f>IFERROR(_xlfn.XLOOKUP(F65, BS_ATIVIDADE[ATIVIDADE],BS_ATIVIDADE[UNIDADE] ), "*")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05" t="s">
        <v>1097</v>
      </c>
      <c r="W65" s="151" t="s">
        <v>1102</v>
      </c>
      <c r="X65" s="104" t="s">
        <v>381</v>
      </c>
      <c r="Y65" s="129"/>
      <c r="Z65" s="104"/>
      <c r="AA65" s="105">
        <v>1</v>
      </c>
      <c r="AB65" s="103" t="s">
        <v>377</v>
      </c>
      <c r="AC65" s="152"/>
      <c r="AD65" s="107">
        <v>0.29166666666666669</v>
      </c>
      <c r="AE65" s="105">
        <v>6296</v>
      </c>
      <c r="AF65" s="105" t="s">
        <v>558</v>
      </c>
      <c r="AG65" s="105" t="s">
        <v>558</v>
      </c>
      <c r="AH65" s="15"/>
      <c r="AI65" s="126" t="str">
        <f>IF(BS_CONTROLE[[#This Row],[Atividade]]=0, "-", BS_CONTROLE[[#This Row],[Atividade]])</f>
        <v>MODERNIZAÇÃO - SOCADORA</v>
      </c>
      <c r="AJ65" s="9" t="str">
        <f>IF(BS_CONTROLE[[#This Row],[Atividade]]=0, "-", BS_CONTROLE[[#This Row],[Atividade]])</f>
        <v>MODERNIZAÇÃO - SOCADORA</v>
      </c>
      <c r="AK65" s="31" t="str">
        <f>BS_CONTROLE[[#This Row],[Local - Partida]]</f>
        <v>K67ZEV2</v>
      </c>
      <c r="AL65" s="31" t="str">
        <f>BS_CONTROLE[[#This Row],[Local - Encerramento]]</f>
        <v>K67ZEV2</v>
      </c>
      <c r="AM65" s="105" t="str">
        <f>IF(BS_CONTROLE[[#This Row],[Entre - Estações]]=0, "-", BS_CONTROLE[[#This Row],[Entre - Estações]])</f>
        <v>ZEJ-ZEV</v>
      </c>
      <c r="AN65" s="105" t="str">
        <f>IF(BS_CONTROLE[[#This Row],[SB]]=0, "-", BS_CONTROLE[[#This Row],[SB]])</f>
        <v>ZRB1502</v>
      </c>
      <c r="AO65" s="105">
        <f>IF(BS_CONTROLE[[#This Row],[SUB]]=0, "-", BS_CONTROLE[[#This Row],[SUB]])</f>
        <v>55</v>
      </c>
      <c r="AP65" s="105">
        <f>BS_CONTROLE[[#This Row],[KM - Inicio]]</f>
        <v>150.9</v>
      </c>
      <c r="AQ65" s="105">
        <f>BS_CONTROLE[[#This Row],[KM - Inicio]]</f>
        <v>150.9</v>
      </c>
      <c r="AR65" s="108"/>
      <c r="AS65" s="108"/>
      <c r="AT65" s="108"/>
      <c r="AU65" s="136"/>
      <c r="AV65" s="136"/>
      <c r="AW65" s="14"/>
      <c r="AX65" s="14"/>
      <c r="AY65" s="164">
        <f t="shared" si="3"/>
        <v>0</v>
      </c>
      <c r="AZ65" s="153"/>
      <c r="BA65" s="109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/>
      </c>
    </row>
    <row r="66" spans="1:72" ht="57.75">
      <c r="A66" s="47" t="str">
        <f t="shared" si="2"/>
        <v>MOD ZRB46084</v>
      </c>
      <c r="B66" s="102">
        <v>46084</v>
      </c>
      <c r="C66" s="135">
        <f>IF(BS_CONTROLE[[#This Row],[DATA]]="","",WEEKNUM(BS_CONTROLE[[#This Row],[DATA]]))</f>
        <v>10</v>
      </c>
      <c r="D66" s="104" t="s">
        <v>582</v>
      </c>
      <c r="E66" s="159">
        <v>61</v>
      </c>
      <c r="F66" s="126" t="s">
        <v>548</v>
      </c>
      <c r="G66" s="142" t="str">
        <f>IF(D66="","*",VLOOKUP(F66,BS_ATIVIDADE[],3,FALSE))</f>
        <v>OUTROS</v>
      </c>
      <c r="H66" s="106" t="s">
        <v>558</v>
      </c>
      <c r="I66" s="106" t="s">
        <v>558</v>
      </c>
      <c r="J66" s="105">
        <v>55</v>
      </c>
      <c r="K66" s="105">
        <v>145.9</v>
      </c>
      <c r="L66" s="105">
        <v>151.69999999999999</v>
      </c>
      <c r="M66" s="127" t="s">
        <v>1103</v>
      </c>
      <c r="N66" s="127" t="s">
        <v>1104</v>
      </c>
      <c r="O66" s="106">
        <v>0.33333333333333331</v>
      </c>
      <c r="P66" s="106">
        <v>0.33333333333333331</v>
      </c>
      <c r="Q66" s="105">
        <v>1</v>
      </c>
      <c r="R66" s="10" t="str">
        <f>IFERROR(_xlfn.XLOOKUP(F66, BS_ATIVIDADE[ATIVIDADE],BS_ATIVIDADE[UNIDADE] ), "*")</f>
        <v>BINÁRIO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6" s="105" t="s">
        <v>1097</v>
      </c>
      <c r="W66" s="151" t="s">
        <v>1105</v>
      </c>
      <c r="X66" s="104" t="s">
        <v>381</v>
      </c>
      <c r="Y66" s="129"/>
      <c r="Z66" s="104"/>
      <c r="AA66" s="105" t="s">
        <v>558</v>
      </c>
      <c r="AB66" s="103"/>
      <c r="AC66" s="152"/>
      <c r="AD66" s="107" t="s">
        <v>558</v>
      </c>
      <c r="AE66" s="105" t="s">
        <v>558</v>
      </c>
      <c r="AF66" s="105" t="s">
        <v>558</v>
      </c>
      <c r="AG66" s="105" t="s">
        <v>558</v>
      </c>
      <c r="AH66" s="15"/>
      <c r="AI66" s="126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ZEJZRB</v>
      </c>
      <c r="AO66" s="105">
        <f>IF(BS_CONTROLE[[#This Row],[SUB]]=0, "-", BS_CONTROLE[[#This Row],[SUB]])</f>
        <v>55</v>
      </c>
      <c r="AP66" s="105">
        <f>BS_CONTROLE[[#This Row],[KM - Inicio]]</f>
        <v>145.9</v>
      </c>
      <c r="AQ66" s="105">
        <f>BS_CONTROLE[[#This Row],[KM - Inicio]]</f>
        <v>145.9</v>
      </c>
      <c r="AR66" s="108"/>
      <c r="AS66" s="108"/>
      <c r="AT66" s="108"/>
      <c r="AU66" s="136"/>
      <c r="AV66" s="136"/>
      <c r="AW66" s="14"/>
      <c r="AX66" s="14"/>
      <c r="AY66" s="164">
        <f t="shared" si="3"/>
        <v>0</v>
      </c>
      <c r="AZ66" s="153"/>
      <c r="BA66" s="109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/>
      </c>
    </row>
    <row r="67" spans="1:72">
      <c r="A67" s="47" t="str">
        <f t="shared" si="2"/>
        <v>HUELTON (TP-725)46084</v>
      </c>
      <c r="B67" s="102">
        <v>46084</v>
      </c>
      <c r="C67" s="135">
        <f>IF(BS_CONTROLE[[#This Row],[DATA]]="","",WEEKNUM(BS_CONTROLE[[#This Row],[DATA]]))</f>
        <v>10</v>
      </c>
      <c r="D67" s="104" t="s">
        <v>854</v>
      </c>
      <c r="E67" s="159">
        <v>62</v>
      </c>
      <c r="F67" s="126" t="s">
        <v>740</v>
      </c>
      <c r="G67" s="142" t="str">
        <f>IF(D67="","*",VLOOKUP(F67,BS_ATIVIDADE[],3,FALSE))</f>
        <v>SOLDA</v>
      </c>
      <c r="H67" s="106" t="s">
        <v>558</v>
      </c>
      <c r="I67" s="106" t="s">
        <v>558</v>
      </c>
      <c r="J67" s="105">
        <v>92</v>
      </c>
      <c r="K67" s="105">
        <v>66.900000000000006</v>
      </c>
      <c r="L67" s="105" t="s">
        <v>558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67" s="106">
        <v>0.39583333333333331</v>
      </c>
      <c r="P67" s="106">
        <v>6.25E-2</v>
      </c>
      <c r="Q67" s="105">
        <v>1</v>
      </c>
      <c r="R67" s="10" t="str">
        <f>IFERROR(_xlfn.XLOOKUP(F67, BS_ATIVIDADE[ATIVIDADE],BS_ATIVIDADE[UNIDADE] ), "*")</f>
        <v>Nº DE SOLDA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1079</v>
      </c>
      <c r="W67" s="151" t="s">
        <v>1025</v>
      </c>
      <c r="X67" s="104" t="s">
        <v>386</v>
      </c>
      <c r="Y67" s="129"/>
      <c r="Z67" s="104"/>
      <c r="AA67" s="105"/>
      <c r="AB67" s="103"/>
      <c r="AC67" s="152"/>
      <c r="AD67" s="107" t="s">
        <v>558</v>
      </c>
      <c r="AE67" s="105" t="s">
        <v>558</v>
      </c>
      <c r="AF67" s="105" t="s">
        <v>558</v>
      </c>
      <c r="AG67" s="105" t="s">
        <v>558</v>
      </c>
      <c r="AH67" s="15"/>
      <c r="AI67" s="126" t="str">
        <f>IF(BS_CONTROLE[[#This Row],[Atividade]]=0, "-", BS_CONTROLE[[#This Row],[Atividade]])</f>
        <v>PDM - SOLDA</v>
      </c>
      <c r="AJ67" s="9" t="str">
        <f>IF(BS_CONTROLE[[#This Row],[Atividade]]=0, "-", BS_CONTROLE[[#This Row],[Atividade]])</f>
        <v>PDM - SOLDA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069-ZEV</v>
      </c>
      <c r="AN67" s="105" t="str">
        <f>IF(BS_CONTROLE[[#This Row],[SB]]=0, "-", BS_CONTROLE[[#This Row],[SB]])</f>
        <v>K69K672</v>
      </c>
      <c r="AO67" s="105">
        <f>IF(BS_CONTROLE[[#This Row],[SUB]]=0, "-", BS_CONTROLE[[#This Row],[SUB]])</f>
        <v>92</v>
      </c>
      <c r="AP67" s="105">
        <f>BS_CONTROLE[[#This Row],[KM - Inicio]]</f>
        <v>66.900000000000006</v>
      </c>
      <c r="AQ67" s="105">
        <f>BS_CONTROLE[[#This Row],[KM - Inicio]]</f>
        <v>66.900000000000006</v>
      </c>
      <c r="AR67" s="108"/>
      <c r="AS67" s="108"/>
      <c r="AT67" s="108"/>
      <c r="AU67" s="136"/>
      <c r="AV67" s="136"/>
      <c r="AW67" s="14"/>
      <c r="AX67" s="14"/>
      <c r="AY67" s="164">
        <f t="shared" si="3"/>
        <v>0</v>
      </c>
      <c r="AZ67" s="153"/>
      <c r="BA67" s="109"/>
      <c r="BB67" s="10" t="str">
        <f>IFERROR(_xlfn.XLOOKUP(AI67, BS_ATIVIDADE[ATIVIDADE],BS_ATIVIDADE[UNIDADE] ), "*")</f>
        <v>Nº DE SOLDA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/>
      </c>
    </row>
    <row r="68" spans="1:72">
      <c r="A68" s="47" t="str">
        <f t="shared" si="2"/>
        <v>A8446084</v>
      </c>
      <c r="B68" s="102">
        <v>46084</v>
      </c>
      <c r="C68" s="135">
        <f>IF(BS_CONTROLE[[#This Row],[DATA]]="","",WEEKNUM(BS_CONTROLE[[#This Row],[DATA]]))</f>
        <v>10</v>
      </c>
      <c r="D68" s="104" t="s">
        <v>688</v>
      </c>
      <c r="E68" s="159">
        <v>63</v>
      </c>
      <c r="F68" s="126" t="s">
        <v>579</v>
      </c>
      <c r="G68" s="142" t="str">
        <f>IF(D68="","*",VLOOKUP(F68,BS_ATIVIDADE[],3,FALSE))</f>
        <v>DETECÇÃO</v>
      </c>
      <c r="H68" s="106" t="s">
        <v>207</v>
      </c>
      <c r="I68" s="106" t="s">
        <v>365</v>
      </c>
      <c r="J68" s="105">
        <v>92</v>
      </c>
      <c r="K68" s="105">
        <v>65.5</v>
      </c>
      <c r="L68" s="105" t="s">
        <v>558</v>
      </c>
      <c r="M68" s="127" t="s">
        <v>11</v>
      </c>
      <c r="N68" s="127" t="s">
        <v>1013</v>
      </c>
      <c r="O68" s="106">
        <v>0.3125</v>
      </c>
      <c r="P68" s="106">
        <v>4.1666666666666664E-2</v>
      </c>
      <c r="Q68" s="105">
        <v>40</v>
      </c>
      <c r="R68" s="10" t="str">
        <f>IFERROR(_xlfn.XLOOKUP(F68, BS_ATIVIDADE[ATIVIDADE],BS_ATIVIDADE[UNIDADE] ), "*")</f>
        <v>KM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1028</v>
      </c>
      <c r="W68" s="151" t="s">
        <v>1106</v>
      </c>
      <c r="X68" s="104" t="s">
        <v>386</v>
      </c>
      <c r="Y68" s="129"/>
      <c r="Z68" s="104"/>
      <c r="AA68" s="105">
        <v>1</v>
      </c>
      <c r="AB68" s="103" t="s">
        <v>377</v>
      </c>
      <c r="AC68" s="152"/>
      <c r="AD68" s="107">
        <v>0.29166666666666669</v>
      </c>
      <c r="AE68" s="105">
        <v>2720</v>
      </c>
      <c r="AF68" s="105" t="s">
        <v>558</v>
      </c>
      <c r="AG68" s="105" t="s">
        <v>558</v>
      </c>
      <c r="AH68" s="15" t="s">
        <v>558</v>
      </c>
      <c r="AI68" s="126" t="str">
        <f>IF(BS_CONTROLE[[#This Row],[Atividade]]=0, "-", BS_CONTROLE[[#This Row],[Atividade]])</f>
        <v>DETECÇÃO - RONDA 7 DIAS</v>
      </c>
      <c r="AJ68" s="9" t="str">
        <f>IF(BS_CONTROLE[[#This Row],[Atividade]]=0, "-", BS_CONTROLE[[#This Row],[Atividade]])</f>
        <v>DETECÇÃO - RONDA 7 DIAS</v>
      </c>
      <c r="AK68" s="31" t="str">
        <f>BS_CONTROLE[[#This Row],[Local - Partida]]</f>
        <v>ZEV2</v>
      </c>
      <c r="AL68" s="31" t="str">
        <f>BS_CONTROLE[[#This Row],[Local - Encerramento]]</f>
        <v>ZPT106</v>
      </c>
      <c r="AM68" s="105" t="str">
        <f>IF(BS_CONTROLE[[#This Row],[Entre - Estações]]=0, "-", BS_CONTROLE[[#This Row],[Entre - Estações]])</f>
        <v>ZEV-ZPT</v>
      </c>
      <c r="AN68" s="105" t="str">
        <f>IF(BS_CONTROLE[[#This Row],[SB]]=0, "-", BS_CONTROLE[[#This Row],[SB]])</f>
        <v>ZEVZPT</v>
      </c>
      <c r="AO68" s="105">
        <f>IF(BS_CONTROLE[[#This Row],[SUB]]=0, "-", BS_CONTROLE[[#This Row],[SUB]])</f>
        <v>92</v>
      </c>
      <c r="AP68" s="105">
        <f>BS_CONTROLE[[#This Row],[KM - Inicio]]</f>
        <v>65.5</v>
      </c>
      <c r="AQ68" s="105">
        <f>BS_CONTROLE[[#This Row],[KM - Inicio]]</f>
        <v>65.5</v>
      </c>
      <c r="AR68" s="108"/>
      <c r="AS68" s="108"/>
      <c r="AT68" s="108"/>
      <c r="AU68" s="136"/>
      <c r="AV68" s="136"/>
      <c r="AW68" s="14"/>
      <c r="AX68" s="14"/>
      <c r="AY68" s="164">
        <f t="shared" si="3"/>
        <v>0</v>
      </c>
      <c r="AZ68" s="153"/>
      <c r="BA68" s="109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Produção e Intervalo</v>
      </c>
      <c r="BR68" s="19">
        <f t="shared" si="5"/>
        <v>0</v>
      </c>
      <c r="BS68" s="19">
        <f t="shared" si="6"/>
        <v>0</v>
      </c>
      <c r="BT68" s="8" t="str">
        <f t="shared" si="7"/>
        <v/>
      </c>
    </row>
    <row r="69" spans="1:72">
      <c r="A69" s="47" t="str">
        <f t="shared" si="2"/>
        <v>W6146084</v>
      </c>
      <c r="B69" s="102">
        <v>46084</v>
      </c>
      <c r="C69" s="135">
        <f>IF(BS_CONTROLE[[#This Row],[DATA]]="","",WEEKNUM(BS_CONTROLE[[#This Row],[DATA]]))</f>
        <v>10</v>
      </c>
      <c r="D69" s="104" t="s">
        <v>792</v>
      </c>
      <c r="E69" s="159">
        <v>64</v>
      </c>
      <c r="F69" s="126" t="s">
        <v>751</v>
      </c>
      <c r="G69" s="142" t="str">
        <f>IF(D69="","*",VLOOKUP(F69,BS_ATIVIDADE[],3,FALSE))</f>
        <v>OUTROS</v>
      </c>
      <c r="H69" s="106" t="s">
        <v>336</v>
      </c>
      <c r="I69" s="106" t="s">
        <v>336</v>
      </c>
      <c r="J69" s="105">
        <v>92</v>
      </c>
      <c r="K69" s="105">
        <v>78</v>
      </c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0.32291666666666669</v>
      </c>
      <c r="P69" s="106">
        <v>6.9444444444444447E-4</v>
      </c>
      <c r="Q69" s="105">
        <v>500</v>
      </c>
      <c r="R69" s="10" t="str">
        <f>IFERROR(_xlfn.XLOOKUP(F69, BS_ATIVIDADE[ATIVIDADE],BS_ATIVIDADE[UNIDADE] ), "*")</f>
        <v>Nº DE PEÇAS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1017</v>
      </c>
      <c r="W69" s="151" t="s">
        <v>1054</v>
      </c>
      <c r="X69" s="104" t="s">
        <v>381</v>
      </c>
      <c r="Y69" s="129"/>
      <c r="Z69" s="104"/>
      <c r="AA69" s="105">
        <v>1</v>
      </c>
      <c r="AB69" s="103" t="s">
        <v>377</v>
      </c>
      <c r="AC69" s="152"/>
      <c r="AD69" s="107">
        <v>0.29166666666666669</v>
      </c>
      <c r="AE69" s="105">
        <v>7663</v>
      </c>
      <c r="AF69" s="105" t="s">
        <v>558</v>
      </c>
      <c r="AG69" s="105" t="s">
        <v>558</v>
      </c>
      <c r="AH69" s="15"/>
      <c r="AI69" s="126" t="str">
        <f>IF(BS_CONTROLE[[#This Row],[Atividade]]=0, "-", BS_CONTROLE[[#This Row],[Atividade]])</f>
        <v>RECOLHIMENTO DE DORMENTE</v>
      </c>
      <c r="AJ69" s="9" t="str">
        <f>IF(BS_CONTROLE[[#This Row],[Atividade]]=0, "-", BS_CONTROLE[[#This Row],[Atividade]])</f>
        <v>RECOLHIMENTO DE DORMENTE</v>
      </c>
      <c r="AK69" s="31" t="str">
        <f>BS_CONTROLE[[#This Row],[Local - Partida]]</f>
        <v>K67ZEV2</v>
      </c>
      <c r="AL69" s="31" t="str">
        <f>BS_CONTROLE[[#This Row],[Local - Encerramento]]</f>
        <v>K67ZEV2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78</v>
      </c>
      <c r="AQ69" s="105">
        <f>BS_CONTROLE[[#This Row],[KM - Inicio]]</f>
        <v>78</v>
      </c>
      <c r="AR69" s="108"/>
      <c r="AS69" s="108"/>
      <c r="AT69" s="108"/>
      <c r="AU69" s="136"/>
      <c r="AV69" s="136"/>
      <c r="AW69" s="14"/>
      <c r="AX69" s="14"/>
      <c r="AY69" s="164">
        <f t="shared" si="3"/>
        <v>0</v>
      </c>
      <c r="AZ69" s="153"/>
      <c r="BA69" s="109"/>
      <c r="BB69" s="10" t="str">
        <f>IFERROR(_xlfn.XLOOKUP(AI69, BS_ATIVIDADE[ATIVIDADE],BS_ATIVIDADE[UNIDADE] ), "*")</f>
        <v>Nº DE PEÇAS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/>
      </c>
    </row>
    <row r="70" spans="1:72">
      <c r="A70" s="47" t="str">
        <f t="shared" si="2"/>
        <v>MOD ZEZ46084</v>
      </c>
      <c r="B70" s="102">
        <v>46084</v>
      </c>
      <c r="C70" s="135">
        <f>IF(BS_CONTROLE[[#This Row],[DATA]]="","",WEEKNUM(BS_CONTROLE[[#This Row],[DATA]]))</f>
        <v>10</v>
      </c>
      <c r="D70" s="104" t="s">
        <v>574</v>
      </c>
      <c r="E70" s="159">
        <v>65</v>
      </c>
      <c r="F70" s="126" t="s">
        <v>548</v>
      </c>
      <c r="G70" s="142" t="str">
        <f>IF(D70="","*",VLOOKUP(F70,BS_ATIVIDADE[],3,FALSE))</f>
        <v>OUTROS</v>
      </c>
      <c r="H70" s="106" t="s">
        <v>558</v>
      </c>
      <c r="I70" s="106" t="s">
        <v>558</v>
      </c>
      <c r="J70" s="105">
        <v>92</v>
      </c>
      <c r="K70" s="105">
        <v>75.2</v>
      </c>
      <c r="L70" s="105">
        <v>81.900000000000006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70" s="106">
        <v>0.375</v>
      </c>
      <c r="P70" s="106">
        <v>0.16666666666666666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1017</v>
      </c>
      <c r="W70" s="151" t="s">
        <v>1107</v>
      </c>
      <c r="X70" s="104" t="s">
        <v>381</v>
      </c>
      <c r="Y70" s="129"/>
      <c r="Z70" s="104"/>
      <c r="AA70" s="105" t="s">
        <v>558</v>
      </c>
      <c r="AB70" s="103"/>
      <c r="AC70" s="152"/>
      <c r="AD70" s="107" t="s">
        <v>558</v>
      </c>
      <c r="AE70" s="105" t="s">
        <v>558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BLOCO</v>
      </c>
      <c r="AJ70" s="9" t="str">
        <f>IF(BS_CONTROLE[[#This Row],[Atividade]]=0, "-", BS_CONTROLE[[#This Row],[Atividade]])</f>
        <v>BLOCO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ZXW-ZEZ</v>
      </c>
      <c r="AN70" s="105" t="str">
        <f>IF(BS_CONTROLE[[#This Row],[SB]]=0, "-", BS_CONTROLE[[#This Row],[SB]])</f>
        <v>K79ZEZ2</v>
      </c>
      <c r="AO70" s="105">
        <f>IF(BS_CONTROLE[[#This Row],[SUB]]=0, "-", BS_CONTROLE[[#This Row],[SUB]])</f>
        <v>92</v>
      </c>
      <c r="AP70" s="105">
        <f>BS_CONTROLE[[#This Row],[KM - Inicio]]</f>
        <v>75.2</v>
      </c>
      <c r="AQ70" s="105">
        <f>BS_CONTROLE[[#This Row],[KM - Inicio]]</f>
        <v>75.2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 t="s">
        <v>1108</v>
      </c>
      <c r="BQ70" s="12" t="str">
        <f t="shared" si="4"/>
        <v>Produção e Intervalo</v>
      </c>
      <c r="BR70" s="19">
        <f t="shared" si="5"/>
        <v>0</v>
      </c>
      <c r="BS70" s="19">
        <f t="shared" si="6"/>
        <v>0</v>
      </c>
      <c r="BT70" s="8" t="str">
        <f t="shared" si="7"/>
        <v/>
      </c>
    </row>
    <row r="71" spans="1:72">
      <c r="A71" s="47" t="str">
        <f t="shared" ref="A71:A134" si="8">D71&amp;B71</f>
        <v>MODERNIZAÇÃO TURMA 246084</v>
      </c>
      <c r="B71" s="102">
        <v>46084</v>
      </c>
      <c r="C71" s="135">
        <f>IF(BS_CONTROLE[[#This Row],[DATA]]="","",WEEKNUM(BS_CONTROLE[[#This Row],[DATA]]))</f>
        <v>10</v>
      </c>
      <c r="D71" s="104" t="s">
        <v>596</v>
      </c>
      <c r="E71" s="159">
        <v>66</v>
      </c>
      <c r="F71" s="126" t="s">
        <v>740</v>
      </c>
      <c r="G71" s="142" t="str">
        <f>IF(D71="","*",VLOOKUP(F71,BS_ATIVIDADE[],3,FALSE))</f>
        <v>SOLDA</v>
      </c>
      <c r="H71" s="106" t="s">
        <v>558</v>
      </c>
      <c r="I71" s="106" t="s">
        <v>558</v>
      </c>
      <c r="J71" s="105">
        <v>92</v>
      </c>
      <c r="K71" s="105">
        <v>79.849999999999994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1" s="106">
        <v>0.375</v>
      </c>
      <c r="P71" s="106">
        <v>6.9444444444444447E-4</v>
      </c>
      <c r="Q71" s="105">
        <v>2</v>
      </c>
      <c r="R71" s="10" t="str">
        <f>IFERROR(_xlfn.XLOOKUP(F71, BS_ATIVIDADE[ATIVIDADE],BS_ATIVIDADE[UNIDADE] ), "*")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1017</v>
      </c>
      <c r="W71" s="151" t="s">
        <v>1109</v>
      </c>
      <c r="X71" s="104" t="s">
        <v>381</v>
      </c>
      <c r="Y71" s="129"/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ZXW-ZEZ</v>
      </c>
      <c r="AN71" s="105" t="str">
        <f>IF(BS_CONTROLE[[#This Row],[SB]]=0, "-", BS_CONTROLE[[#This Row],[SB]])</f>
        <v>ZXWK792</v>
      </c>
      <c r="AO71" s="105">
        <f>IF(BS_CONTROLE[[#This Row],[SUB]]=0, "-", BS_CONTROLE[[#This Row],[SUB]])</f>
        <v>92</v>
      </c>
      <c r="AP71" s="105">
        <f>BS_CONTROLE[[#This Row],[KM - Inicio]]</f>
        <v>79.849999999999994</v>
      </c>
      <c r="AQ71" s="105">
        <f>BS_CONTROLE[[#This Row],[KM - Inicio]]</f>
        <v>79.849999999999994</v>
      </c>
      <c r="AR71" s="108"/>
      <c r="AS71" s="108"/>
      <c r="AT71" s="108"/>
      <c r="AU71" s="136"/>
      <c r="AV71" s="136"/>
      <c r="AW71" s="14"/>
      <c r="AX71" s="14"/>
      <c r="AY71" s="164">
        <f t="shared" ref="AY71:AY134" si="9">IF(D71="","*",IFERROR(IF(ISODD(COUNT(AS71:AX1065)),"ERRO",SUM((AT71-AS71),(AV71-AU71),(AX71-AW71))),"ERRO"))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Produção e Intervalo</v>
      </c>
      <c r="BR71" s="19">
        <f t="shared" ref="BR71:BR134" si="11">IF(OR(B71="",F71=""),"*",AY71/P71)</f>
        <v>0</v>
      </c>
      <c r="BS71" s="19">
        <f t="shared" ref="BS71:BS134" si="12">IF(OR(B71="",F71=""),"*",BA71/Q71)</f>
        <v>0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>THIAGO (TF-685)46084</v>
      </c>
      <c r="B72" s="102">
        <v>46084</v>
      </c>
      <c r="C72" s="135">
        <f>IF(BS_CONTROLE[[#This Row],[DATA]]="","",WEEKNUM(BS_CONTROLE[[#This Row],[DATA]]))</f>
        <v>10</v>
      </c>
      <c r="D72" s="104" t="s">
        <v>902</v>
      </c>
      <c r="E72" s="159">
        <v>67</v>
      </c>
      <c r="F72" s="126" t="s">
        <v>714</v>
      </c>
      <c r="G72" s="142" t="str">
        <f>IF(D72="","*",VLOOKUP(F72,BS_ATIVIDADE[],3,FALSE))</f>
        <v>AMV</v>
      </c>
      <c r="H72" s="106" t="s">
        <v>558</v>
      </c>
      <c r="I72" s="106" t="s">
        <v>558</v>
      </c>
      <c r="J72" s="105">
        <v>92</v>
      </c>
      <c r="K72" s="105">
        <v>101.94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0.45833333333333331</v>
      </c>
      <c r="P72" s="106">
        <v>8.3333333333333329E-2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1110</v>
      </c>
      <c r="W72" s="151" t="s">
        <v>1111</v>
      </c>
      <c r="X72" s="104" t="s">
        <v>386</v>
      </c>
      <c r="Y72" s="129"/>
      <c r="Z72" s="104"/>
      <c r="AA72" s="105" t="s">
        <v>558</v>
      </c>
      <c r="AB72" s="103"/>
      <c r="AC72" s="152"/>
      <c r="AD72" s="107" t="s">
        <v>558</v>
      </c>
      <c r="AE72" s="105" t="s">
        <v>558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AMV - JACARÉ</v>
      </c>
      <c r="AJ72" s="9" t="str">
        <f>IF(BS_CONTROLE[[#This Row],[Atividade]]=0, "-", BS_CONTROLE[[#This Row],[Atividade]])</f>
        <v>PDM - AMV - JACARÉ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101.94</v>
      </c>
      <c r="AQ72" s="105">
        <f>BS_CONTROLE[[#This Row],[KM - Inicio]]</f>
        <v>101.94</v>
      </c>
      <c r="AR72" s="108"/>
      <c r="AS72" s="108"/>
      <c r="AT72" s="108"/>
      <c r="AU72" s="136"/>
      <c r="AV72" s="136"/>
      <c r="AW72" s="14"/>
      <c r="AX72" s="14"/>
      <c r="AY72" s="164">
        <f t="shared" si="9"/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Produção e Intervalo</v>
      </c>
      <c r="BR72" s="19">
        <f t="shared" si="11"/>
        <v>0</v>
      </c>
      <c r="BS72" s="19">
        <f t="shared" si="12"/>
        <v>0</v>
      </c>
      <c r="BT72" s="8" t="str">
        <f t="shared" si="13"/>
        <v/>
      </c>
    </row>
    <row r="73" spans="1:72">
      <c r="A73" s="47" t="str">
        <f t="shared" si="8"/>
        <v>MOD ZGP46084</v>
      </c>
      <c r="B73" s="102">
        <v>46084</v>
      </c>
      <c r="C73" s="135">
        <f>IF(BS_CONTROLE[[#This Row],[DATA]]="","",WEEKNUM(BS_CONTROLE[[#This Row],[DATA]]))</f>
        <v>10</v>
      </c>
      <c r="D73" s="104" t="s">
        <v>915</v>
      </c>
      <c r="E73" s="159">
        <v>68</v>
      </c>
      <c r="F73" s="126" t="s">
        <v>548</v>
      </c>
      <c r="G73" s="142" t="str">
        <f>IF(D73="","*",VLOOKUP(F73,BS_ATIVIDADE[],3,FALSE))</f>
        <v>OUTROS</v>
      </c>
      <c r="H73" s="106" t="s">
        <v>558</v>
      </c>
      <c r="I73" s="106" t="s">
        <v>558</v>
      </c>
      <c r="J73" s="105">
        <v>92</v>
      </c>
      <c r="K73" s="105">
        <v>102</v>
      </c>
      <c r="L73" s="105">
        <v>106.3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3" s="106">
        <v>0.33333333333333331</v>
      </c>
      <c r="P73" s="106">
        <v>0.22916666666666666</v>
      </c>
      <c r="Q73" s="105">
        <v>1</v>
      </c>
      <c r="R73" s="10" t="str">
        <f>IFERROR(_xlfn.XLOOKUP(F73, BS_ATIVIDADE[ATIVIDADE],BS_ATIVIDADE[UNIDADE] ), "*")</f>
        <v>BINÁRIO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1017</v>
      </c>
      <c r="W73" s="151" t="s">
        <v>1112</v>
      </c>
      <c r="X73" s="104" t="s">
        <v>381</v>
      </c>
      <c r="Y73" s="129"/>
      <c r="Z73" s="104"/>
      <c r="AA73" s="105" t="s">
        <v>558</v>
      </c>
      <c r="AB73" s="103"/>
      <c r="AC73" s="152"/>
      <c r="AD73" s="107" t="s">
        <v>558</v>
      </c>
      <c r="AE73" s="105" t="s">
        <v>558</v>
      </c>
      <c r="AF73" s="105" t="s">
        <v>558</v>
      </c>
      <c r="AG73" s="105" t="s">
        <v>558</v>
      </c>
      <c r="AH73" s="15"/>
      <c r="AI73" s="126" t="str">
        <f>IF(BS_CONTROLE[[#This Row],[Atividade]]=0, "-", BS_CONTROLE[[#This Row],[Atividade]])</f>
        <v>BLOCO</v>
      </c>
      <c r="AJ73" s="9" t="str">
        <f>IF(BS_CONTROLE[[#This Row],[Atividade]]=0, "-", BS_CONTROLE[[#This Row],[Atividade]])</f>
        <v>BLOCO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ZGP</v>
      </c>
      <c r="AN73" s="105" t="str">
        <f>IF(BS_CONTROLE[[#This Row],[SB]]=0, "-", BS_CONTROLE[[#This Row],[SB]])</f>
        <v>ZGP2</v>
      </c>
      <c r="AO73" s="105">
        <f>IF(BS_CONTROLE[[#This Row],[SUB]]=0, "-", BS_CONTROLE[[#This Row],[SUB]])</f>
        <v>92</v>
      </c>
      <c r="AP73" s="105">
        <f>BS_CONTROLE[[#This Row],[KM - Inicio]]</f>
        <v>102</v>
      </c>
      <c r="AQ73" s="105">
        <f>BS_CONTROLE[[#This Row],[KM - Inicio]]</f>
        <v>102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BINÁRIO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>
      <c r="A74" s="47" t="str">
        <f t="shared" si="8"/>
        <v>V8546084</v>
      </c>
      <c r="B74" s="102">
        <v>46084</v>
      </c>
      <c r="C74" s="135">
        <f>IF(BS_CONTROLE[[#This Row],[DATA]]="","",WEEKNUM(BS_CONTROLE[[#This Row],[DATA]]))</f>
        <v>10</v>
      </c>
      <c r="D74" s="104" t="s">
        <v>759</v>
      </c>
      <c r="E74" s="159">
        <v>69</v>
      </c>
      <c r="F74" s="126" t="s">
        <v>689</v>
      </c>
      <c r="G74" s="142" t="str">
        <f>IF(D74="","*",VLOOKUP(F74,BS_ATIVIDADE[],3,FALSE))</f>
        <v>MODERNIZAÇÃO</v>
      </c>
      <c r="H74" s="106" t="s">
        <v>1069</v>
      </c>
      <c r="I74" s="106" t="s">
        <v>1069</v>
      </c>
      <c r="J74" s="105">
        <v>92</v>
      </c>
      <c r="K74" s="105">
        <v>102</v>
      </c>
      <c r="L74" s="105">
        <v>106.3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06">
        <v>0.33333333333333331</v>
      </c>
      <c r="P74" s="106">
        <v>0.125</v>
      </c>
      <c r="Q74" s="105">
        <v>720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1056</v>
      </c>
      <c r="W74" s="151" t="s">
        <v>1018</v>
      </c>
      <c r="X74" s="104" t="s">
        <v>381</v>
      </c>
      <c r="Y74" s="129"/>
      <c r="Z74" s="104"/>
      <c r="AA74" s="105">
        <v>1</v>
      </c>
      <c r="AB74" s="103" t="s">
        <v>377</v>
      </c>
      <c r="AC74" s="152"/>
      <c r="AD74" s="107">
        <v>0.29166666666666669</v>
      </c>
      <c r="AE74" s="105">
        <v>6235</v>
      </c>
      <c r="AF74" s="105">
        <v>6225</v>
      </c>
      <c r="AG74" s="105" t="s">
        <v>558</v>
      </c>
      <c r="AH74" s="15"/>
      <c r="AI74" s="126" t="str">
        <f>IF(BS_CONTROLE[[#This Row],[Atividade]]=0, "-", BS_CONTROLE[[#This Row],[Atividade]])</f>
        <v>MODERNIZAÇÃO - SOCADORA</v>
      </c>
      <c r="AJ74" s="9" t="str">
        <f>IF(BS_CONTROLE[[#This Row],[Atividade]]=0, "-", BS_CONTROLE[[#This Row],[Atividade]])</f>
        <v>MODERNIZAÇÃO - SOCADORA</v>
      </c>
      <c r="AK74" s="31" t="str">
        <f>BS_CONTROLE[[#This Row],[Local - Partida]]</f>
        <v>ZPTZDR</v>
      </c>
      <c r="AL74" s="31" t="str">
        <f>BS_CONTROLE[[#This Row],[Local - Encerramento]]</f>
        <v>ZPTZDR</v>
      </c>
      <c r="AM74" s="105" t="str">
        <f>IF(BS_CONTROLE[[#This Row],[Entre - Estações]]=0, "-", BS_CONTROLE[[#This Row],[Entre - Estações]])</f>
        <v>ZGP</v>
      </c>
      <c r="AN74" s="105" t="str">
        <f>IF(BS_CONTROLE[[#This Row],[SB]]=0, "-", BS_CONTROLE[[#This Row],[SB]])</f>
        <v>ZGP2</v>
      </c>
      <c r="AO74" s="105">
        <f>IF(BS_CONTROLE[[#This Row],[SUB]]=0, "-", BS_CONTROLE[[#This Row],[SUB]])</f>
        <v>92</v>
      </c>
      <c r="AP74" s="105">
        <f>BS_CONTROLE[[#This Row],[KM - Inicio]]</f>
        <v>102</v>
      </c>
      <c r="AQ74" s="105">
        <f>BS_CONTROLE[[#This Row],[KM - Inicio]]</f>
        <v>102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>
      <c r="A75" s="47" t="str">
        <f t="shared" si="8"/>
        <v>W6246084</v>
      </c>
      <c r="B75" s="102">
        <v>46084</v>
      </c>
      <c r="C75" s="135">
        <f>IF(BS_CONTROLE[[#This Row],[DATA]]="","",WEEKNUM(BS_CONTROLE[[#This Row],[DATA]]))</f>
        <v>10</v>
      </c>
      <c r="D75" s="104" t="s">
        <v>793</v>
      </c>
      <c r="E75" s="159">
        <v>70</v>
      </c>
      <c r="F75" s="126" t="s">
        <v>680</v>
      </c>
      <c r="G75" s="142" t="str">
        <f>IF(D75="","*",VLOOKUP(F75,BS_ATIVIDADE[],3,FALSE))</f>
        <v>MODERNIZAÇÃO</v>
      </c>
      <c r="H75" s="106" t="s">
        <v>1069</v>
      </c>
      <c r="I75" s="106" t="s">
        <v>1069</v>
      </c>
      <c r="J75" s="105">
        <v>92</v>
      </c>
      <c r="K75" s="105">
        <v>102</v>
      </c>
      <c r="L75" s="105">
        <v>106.3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5" s="106">
        <v>0.33333333333333331</v>
      </c>
      <c r="P75" s="106">
        <v>6.9444444444444447E-4</v>
      </c>
      <c r="Q75" s="105">
        <v>500</v>
      </c>
      <c r="R75" s="10" t="str">
        <f>IFERROR(_xlfn.XLOOKUP(F75, BS_ATIVIDADE[ATIVIDADE],BS_ATIVIDADE[UNIDADE] ), "*")</f>
        <v>Nº DE DORMENTES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" s="105" t="s">
        <v>1017</v>
      </c>
      <c r="W75" s="151" t="s">
        <v>1113</v>
      </c>
      <c r="X75" s="104" t="s">
        <v>381</v>
      </c>
      <c r="Y75" s="129"/>
      <c r="Z75" s="104"/>
      <c r="AA75" s="105">
        <v>1</v>
      </c>
      <c r="AB75" s="103" t="s">
        <v>377</v>
      </c>
      <c r="AC75" s="152"/>
      <c r="AD75" s="107">
        <v>0.29166666666666669</v>
      </c>
      <c r="AE75" s="105">
        <v>9038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MODERNIZAÇÃO - DORMENTE - DESCARGA</v>
      </c>
      <c r="AJ75" s="9" t="str">
        <f>IF(BS_CONTROLE[[#This Row],[Atividade]]=0, "-", BS_CONTROLE[[#This Row],[Atividade]])</f>
        <v>MODERNIZAÇÃO - DORMENTE - DESCARGA</v>
      </c>
      <c r="AK75" s="31" t="str">
        <f>BS_CONTROLE[[#This Row],[Local - Partida]]</f>
        <v>ZPTZDR</v>
      </c>
      <c r="AL75" s="31" t="str">
        <f>BS_CONTROLE[[#This Row],[Local - Encerramento]]</f>
        <v>ZPTZDR</v>
      </c>
      <c r="AM75" s="105" t="str">
        <f>IF(BS_CONTROLE[[#This Row],[Entre - Estações]]=0, "-", BS_CONTROLE[[#This Row],[Entre - Estações]])</f>
        <v>ZGP</v>
      </c>
      <c r="AN75" s="105" t="str">
        <f>IF(BS_CONTROLE[[#This Row],[SB]]=0, "-", BS_CONTROLE[[#This Row],[SB]])</f>
        <v>ZGP2</v>
      </c>
      <c r="AO75" s="105">
        <f>IF(BS_CONTROLE[[#This Row],[SUB]]=0, "-", BS_CONTROLE[[#This Row],[SUB]])</f>
        <v>92</v>
      </c>
      <c r="AP75" s="105">
        <f>BS_CONTROLE[[#This Row],[KM - Inicio]]</f>
        <v>102</v>
      </c>
      <c r="AQ75" s="105">
        <f>BS_CONTROLE[[#This Row],[KM - Inicio]]</f>
        <v>102</v>
      </c>
      <c r="AR75" s="108"/>
      <c r="AS75" s="108"/>
      <c r="AT75" s="108"/>
      <c r="AU75" s="136"/>
      <c r="AV75" s="136"/>
      <c r="AW75" s="14"/>
      <c r="AX75" s="14"/>
      <c r="AY75" s="164">
        <f t="shared" si="9"/>
        <v>0</v>
      </c>
      <c r="AZ75" s="153"/>
      <c r="BA75" s="109"/>
      <c r="BB75" s="10" t="str">
        <f>IFERROR(_xlfn.XLOOKUP(AI75, BS_ATIVIDADE[ATIVIDADE],BS_ATIVIDADE[UNIDADE] ), "*")</f>
        <v>Nº DE DORMENTES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Produção e Intervalo</v>
      </c>
      <c r="BR75" s="19">
        <f t="shared" si="11"/>
        <v>0</v>
      </c>
      <c r="BS75" s="19">
        <f t="shared" si="12"/>
        <v>0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>EDSON (TP-780)46084</v>
      </c>
      <c r="B77" s="102">
        <v>46084</v>
      </c>
      <c r="C77" s="135">
        <f>IF(BS_CONTROLE[[#This Row],[DATA]]="","",WEEKNUM(BS_CONTROLE[[#This Row],[DATA]]))</f>
        <v>10</v>
      </c>
      <c r="D77" s="104" t="s">
        <v>841</v>
      </c>
      <c r="E77" s="159">
        <v>72</v>
      </c>
      <c r="F77" s="126" t="s">
        <v>634</v>
      </c>
      <c r="G77" s="142" t="str">
        <f>IF(D77="","*",VLOOKUP(F77,BS_ATIVIDADE[],3,FALSE))</f>
        <v>JIC</v>
      </c>
      <c r="H77" s="106" t="s">
        <v>558</v>
      </c>
      <c r="I77" s="106" t="s">
        <v>558</v>
      </c>
      <c r="J77" s="105">
        <v>92</v>
      </c>
      <c r="K77" s="105">
        <v>106.5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77" s="106">
        <v>0.41666666666666669</v>
      </c>
      <c r="P77" s="106">
        <v>8.3333333333333329E-2</v>
      </c>
      <c r="Q77" s="105">
        <v>1</v>
      </c>
      <c r="R77" s="10" t="str">
        <f>IFERROR(_xlfn.XLOOKUP(F77, BS_ATIVIDADE[ATIVIDADE],BS_ATIVIDADE[UNIDADE] ), "*")</f>
        <v>Nº DE PEÇAS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" s="105" t="s">
        <v>1091</v>
      </c>
      <c r="W77" s="151" t="s">
        <v>1114</v>
      </c>
      <c r="X77" s="104" t="s">
        <v>386</v>
      </c>
      <c r="Y77" s="129"/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JIC</v>
      </c>
      <c r="AJ77" s="9" t="str">
        <f>IF(BS_CONTROLE[[#This Row],[Atividade]]=0, "-", BS_CONTROLE[[#This Row],[Atividade]])</f>
        <v>JIC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ZGP-ZPT</v>
      </c>
      <c r="AN77" s="105" t="str">
        <f>IF(BS_CONTROLE[[#This Row],[SB]]=0, "-", BS_CONTROLE[[#This Row],[SB]])</f>
        <v>ZPT106</v>
      </c>
      <c r="AO77" s="105">
        <f>IF(BS_CONTROLE[[#This Row],[SUB]]=0, "-", BS_CONTROLE[[#This Row],[SUB]])</f>
        <v>92</v>
      </c>
      <c r="AP77" s="105">
        <f>BS_CONTROLE[[#This Row],[KM - Inicio]]</f>
        <v>106.5</v>
      </c>
      <c r="AQ77" s="105">
        <f>BS_CONTROLE[[#This Row],[KM - Inicio]]</f>
        <v>106.5</v>
      </c>
      <c r="AR77" s="108"/>
      <c r="AS77" s="108"/>
      <c r="AT77" s="108"/>
      <c r="AU77" s="136"/>
      <c r="AV77" s="136"/>
      <c r="AW77" s="14"/>
      <c r="AX77" s="14"/>
      <c r="AY77" s="164">
        <f t="shared" si="9"/>
        <v>0</v>
      </c>
      <c r="AZ77" s="153"/>
      <c r="BA77" s="109"/>
      <c r="BB77" s="10" t="str">
        <f>IFERROR(_xlfn.XLOOKUP(AI77, BS_ATIVIDADE[ATIVIDADE],BS_ATIVIDADE[UNIDADE] ), "*")</f>
        <v>Nº DE PEÇAS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Produção e Intervalo</v>
      </c>
      <c r="BR77" s="19">
        <f t="shared" si="11"/>
        <v>0</v>
      </c>
      <c r="BS77" s="19">
        <f t="shared" si="12"/>
        <v>0</v>
      </c>
      <c r="BT77" s="8" t="str">
        <f t="shared" si="13"/>
        <v/>
      </c>
    </row>
    <row r="78" spans="1:72">
      <c r="A78" s="47" t="str">
        <f t="shared" si="8"/>
        <v>EXPANSÃO TURMA 146084</v>
      </c>
      <c r="B78" s="102">
        <v>46084</v>
      </c>
      <c r="C78" s="135">
        <f>IF(BS_CONTROLE[[#This Row],[DATA]]="","",WEEKNUM(BS_CONTROLE[[#This Row],[DATA]]))</f>
        <v>10</v>
      </c>
      <c r="D78" s="104" t="s">
        <v>559</v>
      </c>
      <c r="E78" s="159">
        <v>650</v>
      </c>
      <c r="F78" s="126" t="s">
        <v>619</v>
      </c>
      <c r="G78" s="142" t="str">
        <f>IF(D78="","*",VLOOKUP(F78,BS_ATIVIDADE[],3,FALSE))</f>
        <v>EXPANSÃO</v>
      </c>
      <c r="H78" s="106" t="s">
        <v>558</v>
      </c>
      <c r="I78" s="106" t="s">
        <v>558</v>
      </c>
      <c r="J78" s="105">
        <v>30</v>
      </c>
      <c r="K78" s="105">
        <v>108.75</v>
      </c>
      <c r="L78" s="105">
        <v>109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8" s="105" t="s">
        <v>1081</v>
      </c>
      <c r="O78" s="106">
        <v>0.35416666666666669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78" s="105" t="s">
        <v>1082</v>
      </c>
      <c r="W78" s="151" t="s">
        <v>1025</v>
      </c>
      <c r="X78" s="104" t="s">
        <v>386</v>
      </c>
      <c r="Y78" s="129"/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ZGM-109</v>
      </c>
      <c r="AN78" s="105" t="str">
        <f>IF(BS_CONTROLE[[#This Row],[SB]]=0, "-", BS_CONTROLE[[#This Row],[SB]])</f>
        <v>1101093/1101091</v>
      </c>
      <c r="AO78" s="105">
        <f>IF(BS_CONTROLE[[#This Row],[SUB]]=0, "-", BS_CONTROLE[[#This Row],[SUB]])</f>
        <v>30</v>
      </c>
      <c r="AP78" s="105">
        <f>BS_CONTROLE[[#This Row],[KM - Inicio]]</f>
        <v>108.75</v>
      </c>
      <c r="AQ78" s="105">
        <f>BS_CONTROLE[[#This Row],[KM - Inicio]]</f>
        <v>108.75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Produção e Intervalo</v>
      </c>
      <c r="BR78" s="19">
        <f t="shared" si="11"/>
        <v>0</v>
      </c>
      <c r="BS78" s="19">
        <f t="shared" si="12"/>
        <v>0</v>
      </c>
      <c r="BT78" s="8" t="str">
        <f t="shared" si="13"/>
        <v/>
      </c>
    </row>
    <row r="79" spans="1:72">
      <c r="A79" s="47" t="str">
        <f t="shared" si="8"/>
        <v>ANTONI  (TP-720)46084</v>
      </c>
      <c r="B79" s="102">
        <v>46084</v>
      </c>
      <c r="C79" s="135">
        <f>IF(BS_CONTROLE[[#This Row],[DATA]]="","",WEEKNUM(BS_CONTROLE[[#This Row],[DATA]]))</f>
        <v>10</v>
      </c>
      <c r="D79" s="104" t="s">
        <v>818</v>
      </c>
      <c r="E79" s="159">
        <v>74</v>
      </c>
      <c r="F79" s="126" t="s">
        <v>744</v>
      </c>
      <c r="G79" s="142" t="str">
        <f>IF(D79="","*",VLOOKUP(F79,BS_ATIVIDADE[],3,FALSE))</f>
        <v>DORMENTE - SUBSTITUIÇÂO</v>
      </c>
      <c r="H79" s="106" t="s">
        <v>558</v>
      </c>
      <c r="I79" s="106" t="s">
        <v>558</v>
      </c>
      <c r="J79" s="105">
        <v>53</v>
      </c>
      <c r="K79" s="105">
        <v>119.5</v>
      </c>
      <c r="L79" s="105" t="s">
        <v>558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79" s="127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79" s="106">
        <v>0.5</v>
      </c>
      <c r="P79" s="106">
        <v>8.3333333333333329E-2</v>
      </c>
      <c r="Q79" s="105">
        <v>20</v>
      </c>
      <c r="R79" s="10" t="str">
        <f>IFERROR(_xlfn.XLOOKUP(F79, BS_ATIVIDADE[ATIVIDADE],BS_ATIVIDADE[UNIDADE] ), "*")</f>
        <v>Nº DE DORMENTES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9" s="105" t="s">
        <v>1115</v>
      </c>
      <c r="W79" s="151" t="s">
        <v>1044</v>
      </c>
      <c r="X79" s="104" t="s">
        <v>386</v>
      </c>
      <c r="Y79" s="129"/>
      <c r="Z79" s="104"/>
      <c r="AA79" s="105" t="s">
        <v>558</v>
      </c>
      <c r="AB79" s="103"/>
      <c r="AC79" s="152"/>
      <c r="AD79" s="107" t="s">
        <v>558</v>
      </c>
      <c r="AE79" s="105" t="s">
        <v>558</v>
      </c>
      <c r="AF79" s="105" t="s">
        <v>558</v>
      </c>
      <c r="AG79" s="105" t="s">
        <v>558</v>
      </c>
      <c r="AH79" s="15"/>
      <c r="AI79" s="126" t="str">
        <f>IF(BS_CONTROLE[[#This Row],[Atividade]]=0, "-", BS_CONTROLE[[#This Row],[Atividade]])</f>
        <v>PDM - SUBSTITUIÇÃO - DORMENTE</v>
      </c>
      <c r="AJ79" s="9" t="str">
        <f>IF(BS_CONTROLE[[#This Row],[Atividade]]=0, "-", BS_CONTROLE[[#This Row],[Atividade]])</f>
        <v>PDM - SUBSTITUIÇÃO - DORMENTE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ZZV-117</v>
      </c>
      <c r="AN79" s="105">
        <f>IF(BS_CONTROLE[[#This Row],[SB]]=0, "-", BS_CONTROLE[[#This Row],[SB]])</f>
        <v>1201192</v>
      </c>
      <c r="AO79" s="105">
        <f>IF(BS_CONTROLE[[#This Row],[SUB]]=0, "-", BS_CONTROLE[[#This Row],[SUB]])</f>
        <v>53</v>
      </c>
      <c r="AP79" s="105">
        <f>BS_CONTROLE[[#This Row],[KM - Inicio]]</f>
        <v>119.5</v>
      </c>
      <c r="AQ79" s="105">
        <f>BS_CONTROLE[[#This Row],[KM - Inicio]]</f>
        <v>119.5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Nº DE DORMENTES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AY6:AY1000 BE6:BE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1116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1117</v>
      </c>
      <c r="C4" s="160" t="s">
        <v>1118</v>
      </c>
      <c r="D4" s="160" t="s">
        <v>1119</v>
      </c>
      <c r="E4" s="160" t="s">
        <v>1120</v>
      </c>
      <c r="F4" s="160" t="s">
        <v>4</v>
      </c>
      <c r="G4" s="160" t="s">
        <v>1121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1122</v>
      </c>
      <c r="C6" s="161">
        <v>407867</v>
      </c>
      <c r="D6" s="161" t="s">
        <v>1123</v>
      </c>
      <c r="E6" s="161" t="s">
        <v>789</v>
      </c>
      <c r="F6" s="161" t="s">
        <v>1124</v>
      </c>
      <c r="G6" s="162"/>
    </row>
    <row r="7" spans="2:7">
      <c r="B7" s="161" t="s">
        <v>1125</v>
      </c>
      <c r="C7" s="161">
        <v>293644</v>
      </c>
      <c r="D7" s="161" t="s">
        <v>1126</v>
      </c>
      <c r="E7" s="161" t="s">
        <v>789</v>
      </c>
      <c r="F7" s="161" t="s">
        <v>1124</v>
      </c>
      <c r="G7" s="162"/>
    </row>
    <row r="8" spans="2:7">
      <c r="B8" s="161" t="s">
        <v>1127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1128</v>
      </c>
      <c r="C9" s="161">
        <v>256790</v>
      </c>
      <c r="D9" s="161" t="s">
        <v>1129</v>
      </c>
      <c r="E9" s="161" t="s">
        <v>790</v>
      </c>
      <c r="F9" s="161" t="s">
        <v>1130</v>
      </c>
      <c r="G9" s="162">
        <v>46357</v>
      </c>
    </row>
    <row r="10" spans="2:7">
      <c r="B10" s="161" t="s">
        <v>1131</v>
      </c>
      <c r="C10" s="161">
        <v>265193</v>
      </c>
      <c r="D10" s="161" t="s">
        <v>1132</v>
      </c>
      <c r="E10" s="161" t="s">
        <v>791</v>
      </c>
      <c r="F10" s="161" t="s">
        <v>1055</v>
      </c>
      <c r="G10" s="161" t="s">
        <v>1133</v>
      </c>
    </row>
    <row r="11" spans="2:7">
      <c r="B11" s="161" t="s">
        <v>1134</v>
      </c>
      <c r="C11" s="161">
        <v>293716</v>
      </c>
      <c r="D11" s="161" t="s">
        <v>1135</v>
      </c>
      <c r="E11" s="161" t="s">
        <v>791</v>
      </c>
      <c r="F11" s="161" t="s">
        <v>1055</v>
      </c>
      <c r="G11" s="162">
        <v>46204</v>
      </c>
    </row>
    <row r="12" spans="2:7">
      <c r="B12" s="161" t="s">
        <v>1136</v>
      </c>
      <c r="C12" s="161">
        <v>257258</v>
      </c>
      <c r="D12" s="161" t="s">
        <v>1137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1138</v>
      </c>
      <c r="C13" s="161">
        <v>371147</v>
      </c>
      <c r="D13" s="161" t="s">
        <v>1139</v>
      </c>
      <c r="E13" s="161" t="s">
        <v>792</v>
      </c>
      <c r="F13" s="161" t="s">
        <v>128</v>
      </c>
      <c r="G13" s="161" t="s">
        <v>1133</v>
      </c>
    </row>
    <row r="14" spans="2:7">
      <c r="B14" s="161" t="s">
        <v>1140</v>
      </c>
      <c r="C14" s="161">
        <v>259230</v>
      </c>
      <c r="D14" s="161" t="s">
        <v>1141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1142</v>
      </c>
      <c r="C15" s="161">
        <v>370705</v>
      </c>
      <c r="D15" s="161"/>
      <c r="E15" s="161" t="s">
        <v>792</v>
      </c>
      <c r="F15" s="161" t="s">
        <v>128</v>
      </c>
      <c r="G15" s="161" t="s">
        <v>1133</v>
      </c>
    </row>
    <row r="16" spans="2:7">
      <c r="B16" s="161" t="s">
        <v>1143</v>
      </c>
      <c r="C16" s="161">
        <v>258542</v>
      </c>
      <c r="D16" s="161" t="s">
        <v>1144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1145</v>
      </c>
      <c r="C17" s="161">
        <v>257050</v>
      </c>
      <c r="D17" s="161" t="s">
        <v>1146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1147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1148</v>
      </c>
      <c r="D4" s="163" t="s">
        <v>1149</v>
      </c>
      <c r="E4" s="163" t="s">
        <v>1150</v>
      </c>
      <c r="F4" s="160" t="s">
        <v>1151</v>
      </c>
      <c r="G4" s="163" t="s">
        <v>1152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1153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1154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1155</v>
      </c>
      <c r="D11" s="168"/>
      <c r="E11" s="167"/>
      <c r="F11" s="169"/>
      <c r="G11" s="167"/>
    </row>
    <row r="12" spans="2:7">
      <c r="B12" s="167" t="s">
        <v>709</v>
      </c>
      <c r="C12" s="167" t="s">
        <v>1156</v>
      </c>
      <c r="D12" s="168"/>
      <c r="E12" s="167"/>
      <c r="F12" s="169"/>
      <c r="G12" s="167"/>
    </row>
    <row r="13" spans="2:7">
      <c r="B13" s="167" t="s">
        <v>709</v>
      </c>
      <c r="C13" s="167" t="s">
        <v>1157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1158</v>
      </c>
      <c r="V1" s="211"/>
      <c r="W1" s="211"/>
    </row>
    <row r="2" spans="1:23" ht="15" customHeight="1">
      <c r="A2" s="87" t="s">
        <v>1159</v>
      </c>
      <c r="B2" s="87" t="s">
        <v>1160</v>
      </c>
      <c r="C2" s="87" t="s">
        <v>376</v>
      </c>
      <c r="D2" s="88" t="s">
        <v>958</v>
      </c>
      <c r="E2" s="88" t="s">
        <v>4</v>
      </c>
      <c r="F2" s="88" t="s">
        <v>1161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1162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 t="str">
        <f>IF(SP_SUL!B42="","*",SP_SUL!B42)</f>
        <v>*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0.35416666666666669</v>
      </c>
      <c r="Q46" s="143">
        <f>IF(SP_SUL!P49="","*",SP_SUL!P49)</f>
        <v>0.20833333333333334</v>
      </c>
      <c r="R46" s="145" t="str">
        <f>IF(SP_SUL!Q49="","*",CONCATENATE(SP_SUL!Q49," ",SP_SUL!R49))</f>
        <v>2500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46084</v>
      </c>
      <c r="G56" s="145" t="str">
        <f>IF(SP_SUL!D59="","*",SP_SUL!D59)</f>
        <v>V89</v>
      </c>
      <c r="H56" s="145" t="str">
        <f>IF(SP_SUL!F59="","*",SP_SUL!F59)</f>
        <v>MECANIZAÇÃO - SOCADORA</v>
      </c>
      <c r="I56" s="145" t="str">
        <f>IF(SP_SUL!H59="","*",SP_SUL!H59)</f>
        <v>ZEM2</v>
      </c>
      <c r="J56" s="145" t="str">
        <f>IF(SP_SUL!I59="","*",SP_SUL!I59)</f>
        <v>ZEM</v>
      </c>
      <c r="K56" s="139" t="str">
        <f>IF(SP_SUL!M59="","*",SP_SUL!M59)</f>
        <v>ZYQ-ZEM</v>
      </c>
      <c r="L56" s="139" t="str">
        <f>IF(SP_SUL!N59="","*",SP_SUL!N59)</f>
        <v>ZEM1302</v>
      </c>
      <c r="M56" s="140">
        <f>IF(SP_SUL!J59="","*",SP_SUL!J59)</f>
        <v>55</v>
      </c>
      <c r="N56" s="144">
        <f>IF(SP_SUL!K59="","*",SP_SUL!K59)</f>
        <v>134</v>
      </c>
      <c r="O56" s="144">
        <f>IF(SP_SUL!L59="","*",SP_SUL!L59)</f>
        <v>135</v>
      </c>
      <c r="P56" s="143">
        <f>IF(SP_SUL!O59="","*",SP_SUL!O59)</f>
        <v>0.375</v>
      </c>
      <c r="Q56" s="143">
        <f>IF(SP_SUL!P59="","*",SP_SUL!P59)</f>
        <v>8.3333333333333329E-2</v>
      </c>
      <c r="R56" s="145" t="str">
        <f>IF(SP_SUL!Q59="","*",CONCATENATE(SP_SUL!Q59," ",SP_SUL!R59))</f>
        <v>480 M</v>
      </c>
      <c r="S56" s="145" t="str">
        <f>IF(SP_SUL!V59="","*",SP_SUL!V59)</f>
        <v>Antonioni</v>
      </c>
      <c r="T56" s="145" t="str">
        <f>IF(SP_SUL!W59="","*",SP_SUL!W59)</f>
        <v>Socaria mecanizada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Contrato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W97</v>
      </c>
      <c r="H61" s="145" t="str">
        <f>IF(SP_SUL!F64="","*",SP_SUL!F64)</f>
        <v>MODERNIZAÇÃO - OUTRA ATIVIDADE</v>
      </c>
      <c r="I61" s="145" t="str">
        <f>IF(SP_SUL!H64="","*",SP_SUL!H64)</f>
        <v>Z3VZEV1</v>
      </c>
      <c r="J61" s="145" t="str">
        <f>IF(SP_SUL!I64="","*",SP_SUL!I64)</f>
        <v>Z3VZEV1</v>
      </c>
      <c r="K61" s="139" t="str">
        <f>IF(SP_SUL!M64="","*",SP_SUL!M64)</f>
        <v>ZEJ-ZEV</v>
      </c>
      <c r="L61" s="139" t="str">
        <f>IF(SP_SUL!N64="","*",SP_SUL!N64)</f>
        <v>ZRB1502</v>
      </c>
      <c r="M61" s="140">
        <f>IF(SP_SUL!J64="","*",SP_SUL!J64)</f>
        <v>55</v>
      </c>
      <c r="N61" s="144">
        <f>IF(SP_SUL!K64="","*",SP_SUL!K64)</f>
        <v>151</v>
      </c>
      <c r="O61" s="144" t="str">
        <f>IF(SP_SUL!L64="","*",SP_SUL!L64)</f>
        <v>-</v>
      </c>
      <c r="P61" s="143">
        <f>IF(SP_SUL!O64="","*",SP_SUL!O64)</f>
        <v>0.2986111111111111</v>
      </c>
      <c r="Q61" s="143">
        <f>IF(SP_SUL!P64="","*",SP_SUL!P64)</f>
        <v>6.9444444444444447E-4</v>
      </c>
      <c r="R61" s="145" t="str">
        <f>IF(SP_SUL!Q64="","*",CONCATENATE(SP_SUL!Q64," ",SP_SUL!R64))</f>
        <v>1 BINÁRIO</v>
      </c>
      <c r="S61" s="145" t="str">
        <f>IF(SP_SUL!V64="","*",SP_SUL!V64)</f>
        <v xml:space="preserve">Alisson </v>
      </c>
      <c r="T61" s="145" t="str">
        <f>IF(SP_SUL!W64="","*",SP_SUL!W64)</f>
        <v>2º veículo a entrar no intervalo, licença até SB ZRB1502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Contrato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46084</v>
      </c>
      <c r="G62" s="145" t="str">
        <f>IF(SP_SUL!D65="","*",SP_SUL!D65)</f>
        <v>V96</v>
      </c>
      <c r="H62" s="145" t="str">
        <f>IF(SP_SUL!F65="","*",SP_SUL!F65)</f>
        <v>MODERNIZAÇÃO - SOCADORA</v>
      </c>
      <c r="I62" s="145" t="str">
        <f>IF(SP_SUL!H65="","*",SP_SUL!H65)</f>
        <v>K67ZEV2</v>
      </c>
      <c r="J62" s="145" t="str">
        <f>IF(SP_SUL!I65="","*",SP_SUL!I65)</f>
        <v>K67ZEV2</v>
      </c>
      <c r="K62" s="139" t="str">
        <f>IF(SP_SUL!M65="","*",SP_SUL!M65)</f>
        <v>ZEJ-ZEV</v>
      </c>
      <c r="L62" s="139" t="str">
        <f>IF(SP_SUL!N65="","*",SP_SUL!N65)</f>
        <v>ZRB1502</v>
      </c>
      <c r="M62" s="140">
        <f>IF(SP_SUL!J65="","*",SP_SUL!J65)</f>
        <v>55</v>
      </c>
      <c r="N62" s="144">
        <f>IF(SP_SUL!K65="","*",SP_SUL!K65)</f>
        <v>150.9</v>
      </c>
      <c r="O62" s="144" t="str">
        <f>IF(SP_SUL!L65="","*",SP_SUL!L65)</f>
        <v>-</v>
      </c>
      <c r="P62" s="143">
        <f>IF(SP_SUL!O65="","*",SP_SUL!O65)</f>
        <v>0.29166666666666669</v>
      </c>
      <c r="Q62" s="143">
        <f>IF(SP_SUL!P65="","*",SP_SUL!P65)</f>
        <v>0.125</v>
      </c>
      <c r="R62" s="145" t="str">
        <f>IF(SP_SUL!Q65="","*",CONCATENATE(SP_SUL!Q65," ",SP_SUL!R65))</f>
        <v>500 M</v>
      </c>
      <c r="S62" s="145" t="str">
        <f>IF(SP_SUL!V65="","*",SP_SUL!V65)</f>
        <v xml:space="preserve">Alisson </v>
      </c>
      <c r="T62" s="145" t="str">
        <f>IF(SP_SUL!W65="","*",SP_SUL!W65)</f>
        <v>1º veículo a entrar no intervalo, licença até a SB ZRB150,2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Contrato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46084</v>
      </c>
      <c r="G63" s="145" t="str">
        <f>IF(SP_SUL!D66="","*",SP_SUL!D66)</f>
        <v>MOD ZRB</v>
      </c>
      <c r="H63" s="145" t="str">
        <f>IF(SP_SUL!F66="","*",SP_SUL!F66)</f>
        <v>BLOCO</v>
      </c>
      <c r="I63" s="145" t="str">
        <f>IF(SP_SUL!H66="","*",SP_SUL!H66)</f>
        <v>-</v>
      </c>
      <c r="J63" s="145" t="str">
        <f>IF(SP_SUL!I66="","*",SP_SUL!I66)</f>
        <v>-</v>
      </c>
      <c r="K63" s="139" t="str">
        <f>IF(SP_SUL!M66="","*",SP_SUL!M66)</f>
        <v>ZEJ-ZRB</v>
      </c>
      <c r="L63" s="139" t="str">
        <f>IF(SP_SUL!N66="","*",SP_SUL!N66)</f>
        <v>ZEJZRB</v>
      </c>
      <c r="M63" s="140">
        <f>IF(SP_SUL!J66="","*",SP_SUL!J66)</f>
        <v>55</v>
      </c>
      <c r="N63" s="144">
        <f>IF(SP_SUL!K66="","*",SP_SUL!K66)</f>
        <v>145.9</v>
      </c>
      <c r="O63" s="144">
        <f>IF(SP_SUL!L66="","*",SP_SUL!L66)</f>
        <v>151.69999999999999</v>
      </c>
      <c r="P63" s="143">
        <f>IF(SP_SUL!O66="","*",SP_SUL!O66)</f>
        <v>0.33333333333333331</v>
      </c>
      <c r="Q63" s="143">
        <f>IF(SP_SUL!P66="","*",SP_SUL!P66)</f>
        <v>0.33333333333333331</v>
      </c>
      <c r="R63" s="145" t="str">
        <f>IF(SP_SUL!Q66="","*",CONCATENATE(SP_SUL!Q66," ",SP_SUL!R66))</f>
        <v>1 BINÁRIO</v>
      </c>
      <c r="S63" s="145" t="str">
        <f>IF(SP_SUL!V66="","*",SP_SUL!V66)</f>
        <v xml:space="preserve">Alisson </v>
      </c>
      <c r="T63" s="145" t="str">
        <f>IF(SP_SUL!W66="","*",SP_SUL!W66)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Oportunidade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46084</v>
      </c>
      <c r="G64" s="145" t="str">
        <f>IF(SP_SUL!D67="","*",SP_SUL!D67)</f>
        <v>HUELTON (TP-725)</v>
      </c>
      <c r="H64" s="145" t="str">
        <f>IF(SP_SUL!F67="","*",SP_SUL!F67)</f>
        <v>PDM - SOLDA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069-ZEV</v>
      </c>
      <c r="L64" s="139" t="str">
        <f>IF(SP_SUL!N67="","*",SP_SUL!N67)</f>
        <v>K69K672</v>
      </c>
      <c r="M64" s="140">
        <f>IF(SP_SUL!J67="","*",SP_SUL!J67)</f>
        <v>92</v>
      </c>
      <c r="N64" s="144">
        <f>IF(SP_SUL!K67="","*",SP_SUL!K67)</f>
        <v>66.900000000000006</v>
      </c>
      <c r="O64" s="144" t="str">
        <f>IF(SP_SUL!L67="","*",SP_SUL!L67)</f>
        <v>-</v>
      </c>
      <c r="P64" s="143">
        <f>IF(SP_SUL!O67="","*",SP_SUL!O67)</f>
        <v>0.39583333333333331</v>
      </c>
      <c r="Q64" s="143">
        <f>IF(SP_SUL!P67="","*",SP_SUL!P67)</f>
        <v>6.25E-2</v>
      </c>
      <c r="R64" s="145" t="str">
        <f>IF(SP_SUL!Q67="","*",CONCATENATE(SP_SUL!Q67," ",SP_SUL!R67))</f>
        <v>1 Nº DE SOLDA</v>
      </c>
      <c r="S64" s="145" t="str">
        <f>IF(SP_SUL!V67="","*",SP_SUL!V67)</f>
        <v>Huelton</v>
      </c>
      <c r="T64" s="145" t="str">
        <f>IF(SP_SUL!W67="","*",SP_SUL!W67)</f>
        <v xml:space="preserve">Execução de solda - Condicionado a temperatura 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46084</v>
      </c>
      <c r="G65" s="145" t="str">
        <f>IF(SP_SUL!D68="","*",SP_SUL!D68)</f>
        <v>A84</v>
      </c>
      <c r="H65" s="145" t="str">
        <f>IF(SP_SUL!F68="","*",SP_SUL!F68)</f>
        <v>DETECÇÃO - RONDA 7 DIAS</v>
      </c>
      <c r="I65" s="145" t="str">
        <f>IF(SP_SUL!H68="","*",SP_SUL!H68)</f>
        <v>ZEV2</v>
      </c>
      <c r="J65" s="145" t="str">
        <f>IF(SP_SUL!I68="","*",SP_SUL!I68)</f>
        <v>ZPT106</v>
      </c>
      <c r="K65" s="139" t="str">
        <f>IF(SP_SUL!M68="","*",SP_SUL!M68)</f>
        <v>ZEV-ZPT</v>
      </c>
      <c r="L65" s="139" t="str">
        <f>IF(SP_SUL!N68="","*",SP_SUL!N68)</f>
        <v>ZEVZPT</v>
      </c>
      <c r="M65" s="140">
        <f>IF(SP_SUL!J68="","*",SP_SUL!J68)</f>
        <v>92</v>
      </c>
      <c r="N65" s="144">
        <f>IF(SP_SUL!K68="","*",SP_SUL!K68)</f>
        <v>65.5</v>
      </c>
      <c r="O65" s="144" t="str">
        <f>IF(SP_SUL!L68="","*",SP_SUL!L68)</f>
        <v>-</v>
      </c>
      <c r="P65" s="143">
        <f>IF(SP_SUL!O68="","*",SP_SUL!O68)</f>
        <v>0.3125</v>
      </c>
      <c r="Q65" s="143">
        <f>IF(SP_SUL!P68="","*",SP_SUL!P68)</f>
        <v>4.1666666666666664E-2</v>
      </c>
      <c r="R65" s="145" t="str">
        <f>IF(SP_SUL!Q68="","*",CONCATENATE(SP_SUL!Q68," ",SP_SUL!R68))</f>
        <v>40 KM</v>
      </c>
      <c r="S65" s="145" t="str">
        <f>IF(SP_SUL!V68="","*",SP_SUL!V68)</f>
        <v>Daniel</v>
      </c>
      <c r="T65" s="145" t="str">
        <f>IF(SP_SUL!W68="","*",SP_SUL!W68)</f>
        <v>Ronda 7 dias de ZEV para ZEM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46084</v>
      </c>
      <c r="G66" s="145" t="str">
        <f>IF(SP_SUL!D69="","*",SP_SUL!D69)</f>
        <v>W61</v>
      </c>
      <c r="H66" s="145" t="str">
        <f>IF(SP_SUL!F69="","*",SP_SUL!F69)</f>
        <v>RECOLHIMENTO DE DORMENTE</v>
      </c>
      <c r="I66" s="145" t="str">
        <f>IF(SP_SUL!H69="","*",SP_SUL!H69)</f>
        <v>K67ZEV2</v>
      </c>
      <c r="J66" s="145" t="str">
        <f>IF(SP_SUL!I69="","*",SP_SUL!I69)</f>
        <v>K67ZEV2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78</v>
      </c>
      <c r="O66" s="144" t="str">
        <f>IF(SP_SUL!L69="","*",SP_SUL!L69)</f>
        <v>*</v>
      </c>
      <c r="P66" s="143">
        <f>IF(SP_SUL!O69="","*",SP_SUL!O69)</f>
        <v>0.32291666666666669</v>
      </c>
      <c r="Q66" s="143">
        <f>IF(SP_SUL!P69="","*",SP_SUL!P69)</f>
        <v>6.9444444444444447E-4</v>
      </c>
      <c r="R66" s="145" t="str">
        <f>IF(SP_SUL!Q69="","*",CONCATENATE(SP_SUL!Q69," ",SP_SUL!R69))</f>
        <v>500 Nº DE PEÇAS</v>
      </c>
      <c r="S66" s="145" t="str">
        <f>IF(SP_SUL!V69="","*",SP_SUL!V69)</f>
        <v>Augusto</v>
      </c>
      <c r="T66" s="145" t="str">
        <f>IF(SP_SUL!W69="","*",SP_SUL!W69)</f>
        <v>Recolhimento de dormente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46084</v>
      </c>
      <c r="G67" s="145" t="str">
        <f>IF(SP_SUL!D70="","*",SP_SUL!D70)</f>
        <v>MOD ZEZ</v>
      </c>
      <c r="H67" s="145" t="str">
        <f>IF(SP_SUL!F70="","*",SP_SUL!F70)</f>
        <v>BLOCO</v>
      </c>
      <c r="I67" s="145" t="str">
        <f>IF(SP_SUL!H70="","*",SP_SUL!H70)</f>
        <v>-</v>
      </c>
      <c r="J67" s="145" t="str">
        <f>IF(SP_SUL!I70="","*",SP_SUL!I70)</f>
        <v>-</v>
      </c>
      <c r="K67" s="139" t="str">
        <f>IF(SP_SUL!M70="","*",SP_SUL!M70)</f>
        <v>ZXW-ZEZ</v>
      </c>
      <c r="L67" s="139" t="str">
        <f>IF(SP_SUL!N70="","*",SP_SUL!N70)</f>
        <v>K79ZEZ2</v>
      </c>
      <c r="M67" s="140">
        <f>IF(SP_SUL!J70="","*",SP_SUL!J70)</f>
        <v>92</v>
      </c>
      <c r="N67" s="144">
        <f>IF(SP_SUL!K70="","*",SP_SUL!K70)</f>
        <v>75.2</v>
      </c>
      <c r="O67" s="144">
        <f>IF(SP_SUL!L70="","*",SP_SUL!L70)</f>
        <v>81.900000000000006</v>
      </c>
      <c r="P67" s="143">
        <f>IF(SP_SUL!O70="","*",SP_SUL!O70)</f>
        <v>0.375</v>
      </c>
      <c r="Q67" s="143">
        <f>IF(SP_SUL!P70="","*",SP_SUL!P70)</f>
        <v>0.16666666666666666</v>
      </c>
      <c r="R67" s="145" t="str">
        <f>IF(SP_SUL!Q70="","*",CONCATENATE(SP_SUL!Q70," ",SP_SUL!R70))</f>
        <v>1 BINÁRIO</v>
      </c>
      <c r="S67" s="145" t="str">
        <f>IF(SP_SUL!V70="","*",SP_SUL!V70)</f>
        <v>Augusto</v>
      </c>
      <c r="T67" s="145" t="str">
        <f>IF(SP_SUL!W70="","*",SP_SUL!W70)</f>
        <v>Intervalo de modernização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46084</v>
      </c>
      <c r="G68" s="145" t="str">
        <f>IF(SP_SUL!D71="","*",SP_SUL!D71)</f>
        <v>MODERNIZAÇÃO TURMA 2</v>
      </c>
      <c r="H68" s="145" t="str">
        <f>IF(SP_SUL!F71="","*",SP_SUL!F71)</f>
        <v>PDM - SOLDA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ZXW-ZEZ</v>
      </c>
      <c r="L68" s="139" t="str">
        <f>IF(SP_SUL!N71="","*",SP_SUL!N71)</f>
        <v>ZXWK792</v>
      </c>
      <c r="M68" s="140">
        <f>IF(SP_SUL!J71="","*",SP_SUL!J71)</f>
        <v>92</v>
      </c>
      <c r="N68" s="144">
        <f>IF(SP_SUL!K71="","*",SP_SUL!K71)</f>
        <v>79.849999999999994</v>
      </c>
      <c r="O68" s="144" t="str">
        <f>IF(SP_SUL!L71="","*",SP_SUL!L71)</f>
        <v>-</v>
      </c>
      <c r="P68" s="143">
        <f>IF(SP_SUL!O71="","*",SP_SUL!O71)</f>
        <v>0.375</v>
      </c>
      <c r="Q68" s="143">
        <f>IF(SP_SUL!P71="","*",SP_SUL!P71)</f>
        <v>6.9444444444444447E-4</v>
      </c>
      <c r="R68" s="145" t="str">
        <f>IF(SP_SUL!Q71="","*",CONCATENATE(SP_SUL!Q71," ",SP_SUL!R71))</f>
        <v>2 Nº DE SOLDA</v>
      </c>
      <c r="S68" s="145" t="str">
        <f>IF(SP_SUL!V71="","*",SP_SUL!V71)</f>
        <v>Augusto</v>
      </c>
      <c r="T68" s="145" t="str">
        <f>IF(SP_SUL!W71="","*",SP_SUL!W71)</f>
        <v xml:space="preserve">Execução de solda 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46084</v>
      </c>
      <c r="G69" s="145" t="str">
        <f>IF(SP_SUL!D72="","*",SP_SUL!D72)</f>
        <v>THIAGO (TF-685)</v>
      </c>
      <c r="H69" s="145" t="str">
        <f>IF(SP_SUL!F72="","*",SP_SUL!F72)</f>
        <v>PDM - AMV - JACARÉ</v>
      </c>
      <c r="I69" s="145" t="str">
        <f>IF(SP_SUL!H72="","*",SP_SUL!H72)</f>
        <v>-</v>
      </c>
      <c r="J69" s="145" t="str">
        <f>IF(SP_SUL!I72="","*",SP_SUL!I72)</f>
        <v>-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101.94</v>
      </c>
      <c r="O69" s="144" t="str">
        <f>IF(SP_SUL!L72="","*",SP_SUL!L72)</f>
        <v>-</v>
      </c>
      <c r="P69" s="143">
        <f>IF(SP_SUL!O72="","*",SP_SUL!O72)</f>
        <v>0.45833333333333331</v>
      </c>
      <c r="Q69" s="143">
        <f>IF(SP_SUL!P72="","*",SP_SUL!P72)</f>
        <v>8.3333333333333329E-2</v>
      </c>
      <c r="R69" s="145" t="str">
        <f>IF(SP_SUL!Q72="","*",CONCATENATE(SP_SUL!Q72," ",SP_SUL!R72))</f>
        <v>1 Nº DE PEÇAS</v>
      </c>
      <c r="S69" s="145" t="str">
        <f>IF(SP_SUL!V72="","*",SP_SUL!V72)</f>
        <v>Thiago</v>
      </c>
      <c r="T69" s="145" t="str">
        <f>IF(SP_SUL!W72="","*",SP_SUL!W72)</f>
        <v>Substituição de jacaré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Contrato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46084</v>
      </c>
      <c r="G70" s="145" t="str">
        <f>IF(SP_SUL!D73="","*",SP_SUL!D73)</f>
        <v>MOD ZGP</v>
      </c>
      <c r="H70" s="145" t="str">
        <f>IF(SP_SUL!F73="","*",SP_SUL!F73)</f>
        <v>BLOCO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ZGP</v>
      </c>
      <c r="L70" s="139" t="str">
        <f>IF(SP_SUL!N73="","*",SP_SUL!N73)</f>
        <v>ZGP2</v>
      </c>
      <c r="M70" s="140">
        <f>IF(SP_SUL!J73="","*",SP_SUL!J73)</f>
        <v>92</v>
      </c>
      <c r="N70" s="144">
        <f>IF(SP_SUL!K73="","*",SP_SUL!K73)</f>
        <v>102</v>
      </c>
      <c r="O70" s="144">
        <f>IF(SP_SUL!L73="","*",SP_SUL!L73)</f>
        <v>106.3</v>
      </c>
      <c r="P70" s="143">
        <f>IF(SP_SUL!O73="","*",SP_SUL!O73)</f>
        <v>0.33333333333333331</v>
      </c>
      <c r="Q70" s="143">
        <f>IF(SP_SUL!P73="","*",SP_SUL!P73)</f>
        <v>0.22916666666666666</v>
      </c>
      <c r="R70" s="145" t="str">
        <f>IF(SP_SUL!Q73="","*",CONCATENATE(SP_SUL!Q73," ",SP_SUL!R73))</f>
        <v>1 BINÁRIO</v>
      </c>
      <c r="S70" s="145" t="str">
        <f>IF(SP_SUL!V73="","*",SP_SUL!V73)</f>
        <v>Augusto</v>
      </c>
      <c r="T70" s="145" t="str">
        <f>IF(SP_SUL!W73="","*",SP_SUL!W73)</f>
        <v>Intervalo de modernização, V85 parte primeiro após parte W62 com interdição direto via 2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Contrato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46084</v>
      </c>
      <c r="G71" s="145" t="str">
        <f>IF(SP_SUL!D74="","*",SP_SUL!D74)</f>
        <v>V85</v>
      </c>
      <c r="H71" s="145" t="str">
        <f>IF(SP_SUL!F74="","*",SP_SUL!F74)</f>
        <v>MODERNIZAÇÃO - SOCADORA</v>
      </c>
      <c r="I71" s="145" t="str">
        <f>IF(SP_SUL!H74="","*",SP_SUL!H74)</f>
        <v>ZPTZDR</v>
      </c>
      <c r="J71" s="145" t="str">
        <f>IF(SP_SUL!I74="","*",SP_SUL!I74)</f>
        <v>ZPTZDR</v>
      </c>
      <c r="K71" s="139" t="str">
        <f>IF(SP_SUL!M74="","*",SP_SUL!M74)</f>
        <v>ZGP</v>
      </c>
      <c r="L71" s="139" t="str">
        <f>IF(SP_SUL!N74="","*",SP_SUL!N74)</f>
        <v>ZGP2</v>
      </c>
      <c r="M71" s="140">
        <f>IF(SP_SUL!J74="","*",SP_SUL!J74)</f>
        <v>92</v>
      </c>
      <c r="N71" s="144">
        <f>IF(SP_SUL!K74="","*",SP_SUL!K74)</f>
        <v>102</v>
      </c>
      <c r="O71" s="144">
        <f>IF(SP_SUL!L74="","*",SP_SUL!L74)</f>
        <v>106.3</v>
      </c>
      <c r="P71" s="143">
        <f>IF(SP_SUL!O74="","*",SP_SUL!O74)</f>
        <v>0.33333333333333331</v>
      </c>
      <c r="Q71" s="143">
        <f>IF(SP_SUL!P74="","*",SP_SUL!P74)</f>
        <v>0.125</v>
      </c>
      <c r="R71" s="145" t="str">
        <f>IF(SP_SUL!Q74="","*",CONCATENATE(SP_SUL!Q74," ",SP_SUL!R74))</f>
        <v>720 M</v>
      </c>
      <c r="S71" s="145" t="str">
        <f>IF(SP_SUL!V74="","*",SP_SUL!V74)</f>
        <v>Antonioni</v>
      </c>
      <c r="T71" s="145" t="str">
        <f>IF(SP_SUL!W74="","*",SP_SUL!W74)</f>
        <v>Socaria mecanizada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Contrato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ZEV-ZPT</v>
      </c>
      <c r="F72" s="145">
        <f>IF(SP_SUL!B75="","*",SP_SUL!B75)</f>
        <v>46084</v>
      </c>
      <c r="G72" s="145" t="str">
        <f>IF(SP_SUL!D75="","*",SP_SUL!D75)</f>
        <v>W62</v>
      </c>
      <c r="H72" s="145" t="str">
        <f>IF(SP_SUL!F75="","*",SP_SUL!F75)</f>
        <v>MODERNIZAÇÃO - DORMENTE - DESCARGA</v>
      </c>
      <c r="I72" s="145" t="str">
        <f>IF(SP_SUL!H75="","*",SP_SUL!H75)</f>
        <v>ZPTZDR</v>
      </c>
      <c r="J72" s="145" t="str">
        <f>IF(SP_SUL!I75="","*",SP_SUL!I75)</f>
        <v>ZPTZDR</v>
      </c>
      <c r="K72" s="139" t="str">
        <f>IF(SP_SUL!M75="","*",SP_SUL!M75)</f>
        <v>ZGP</v>
      </c>
      <c r="L72" s="139" t="str">
        <f>IF(SP_SUL!N75="","*",SP_SUL!N75)</f>
        <v>ZGP2</v>
      </c>
      <c r="M72" s="140">
        <f>IF(SP_SUL!J75="","*",SP_SUL!J75)</f>
        <v>92</v>
      </c>
      <c r="N72" s="144">
        <f>IF(SP_SUL!K75="","*",SP_SUL!K75)</f>
        <v>102</v>
      </c>
      <c r="O72" s="144">
        <f>IF(SP_SUL!L75="","*",SP_SUL!L75)</f>
        <v>106.3</v>
      </c>
      <c r="P72" s="143">
        <f>IF(SP_SUL!O75="","*",SP_SUL!O75)</f>
        <v>0.33333333333333331</v>
      </c>
      <c r="Q72" s="143">
        <f>IF(SP_SUL!P75="","*",SP_SUL!P75)</f>
        <v>6.9444444444444447E-4</v>
      </c>
      <c r="R72" s="145" t="str">
        <f>IF(SP_SUL!Q75="","*",CONCATENATE(SP_SUL!Q75," ",SP_SUL!R75))</f>
        <v>500 Nº DE DORMENTES</v>
      </c>
      <c r="S72" s="145" t="str">
        <f>IF(SP_SUL!V75="","*",SP_SUL!V75)</f>
        <v>Augusto</v>
      </c>
      <c r="T72" s="145" t="str">
        <f>IF(SP_SUL!W75="","*",SP_SUL!W75)</f>
        <v xml:space="preserve">Descarga de dormentes  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ZEV-ZPT</v>
      </c>
      <c r="F74" s="145">
        <f>IF(SP_SUL!B77="","*",SP_SUL!B77)</f>
        <v>46084</v>
      </c>
      <c r="G74" s="145" t="str">
        <f>IF(SP_SUL!D77="","*",SP_SUL!D77)</f>
        <v>EDSON (TP-780)</v>
      </c>
      <c r="H74" s="145" t="str">
        <f>IF(SP_SUL!F77="","*",SP_SUL!F77)</f>
        <v>JIC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ZGP-ZPT</v>
      </c>
      <c r="L74" s="139" t="str">
        <f>IF(SP_SUL!N77="","*",SP_SUL!N77)</f>
        <v>ZPT106</v>
      </c>
      <c r="M74" s="140">
        <f>IF(SP_SUL!J77="","*",SP_SUL!J77)</f>
        <v>92</v>
      </c>
      <c r="N74" s="144">
        <f>IF(SP_SUL!K77="","*",SP_SUL!K77)</f>
        <v>106.5</v>
      </c>
      <c r="O74" s="144" t="str">
        <f>IF(SP_SUL!L77="","*",SP_SUL!L77)</f>
        <v>-</v>
      </c>
      <c r="P74" s="143">
        <f>IF(SP_SUL!O77="","*",SP_SUL!O77)</f>
        <v>0.41666666666666669</v>
      </c>
      <c r="Q74" s="143">
        <f>IF(SP_SUL!P77="","*",SP_SUL!P77)</f>
        <v>8.3333333333333329E-2</v>
      </c>
      <c r="R74" s="145" t="str">
        <f>IF(SP_SUL!Q77="","*",CONCATENATE(SP_SUL!Q77," ",SP_SUL!R77))</f>
        <v>1 Nº DE PEÇAS</v>
      </c>
      <c r="S74" s="145" t="str">
        <f>IF(SP_SUL!V77="","*",SP_SUL!V77)</f>
        <v>Edson</v>
      </c>
      <c r="T74" s="145" t="str">
        <f>IF(SP_SUL!W77="","*",SP_SUL!W77)</f>
        <v>Substituição de JIC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ZEV-ZPT</v>
      </c>
      <c r="F75" s="145">
        <f>IF(SP_SUL!B78="","*",SP_SUL!B78)</f>
        <v>46084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ZGM-109</v>
      </c>
      <c r="L75" s="139" t="str">
        <f>IF(SP_SUL!N78="","*",SP_SUL!N78)</f>
        <v>1101093/1101091</v>
      </c>
      <c r="M75" s="140">
        <f>IF(SP_SUL!J78="","*",SP_SUL!J78)</f>
        <v>30</v>
      </c>
      <c r="N75" s="144">
        <f>IF(SP_SUL!K78="","*",SP_SUL!K78)</f>
        <v>108.75</v>
      </c>
      <c r="O75" s="144">
        <f>IF(SP_SUL!L78="","*",SP_SUL!L78)</f>
        <v>109</v>
      </c>
      <c r="P75" s="143">
        <f>IF(SP_SUL!O78="","*",SP_SUL!O78)</f>
        <v>0.35416666666666669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Pedro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ZPT-ZPG</v>
      </c>
      <c r="F76" s="145">
        <f>IF(SP_SUL!B79="","*",SP_SUL!B79)</f>
        <v>46084</v>
      </c>
      <c r="G76" s="145" t="str">
        <f>IF(SP_SUL!D79="","*",SP_SUL!D79)</f>
        <v>ANTONI  (TP-720)</v>
      </c>
      <c r="H76" s="145" t="str">
        <f>IF(SP_SUL!F79="","*",SP_SUL!F79)</f>
        <v>PDM - SUBSTITUIÇÃO - DORMENTE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ZZV-117</v>
      </c>
      <c r="L76" s="139">
        <f>IF(SP_SUL!N79="","*",SP_SUL!N79)</f>
        <v>1201192</v>
      </c>
      <c r="M76" s="140">
        <f>IF(SP_SUL!J79="","*",SP_SUL!J79)</f>
        <v>53</v>
      </c>
      <c r="N76" s="144">
        <f>IF(SP_SUL!K79="","*",SP_SUL!K79)</f>
        <v>119.5</v>
      </c>
      <c r="O76" s="144" t="str">
        <f>IF(SP_SUL!L79="","*",SP_SUL!L79)</f>
        <v>-</v>
      </c>
      <c r="P76" s="143">
        <f>IF(SP_SUL!O79="","*",SP_SUL!O79)</f>
        <v>0.5</v>
      </c>
      <c r="Q76" s="143">
        <f>IF(SP_SUL!P79="","*",SP_SUL!P79)</f>
        <v>8.3333333333333329E-2</v>
      </c>
      <c r="R76" s="145" t="str">
        <f>IF(SP_SUL!Q79="","*",CONCATENATE(SP_SUL!Q79," ",SP_SUL!R79))</f>
        <v>20 Nº DE DORMENTES</v>
      </c>
      <c r="S76" s="145" t="str">
        <f>IF(SP_SUL!V79="","*",SP_SUL!V79)</f>
        <v xml:space="preserve">Antoni  </v>
      </c>
      <c r="T76" s="145" t="str">
        <f>IF(SP_SUL!W79="","*",SP_SUL!W79)</f>
        <v>Substituição de dormentes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1163</v>
      </c>
      <c r="D5" s="213"/>
      <c r="E5" s="213"/>
      <c r="F5" s="213"/>
      <c r="G5" s="213"/>
      <c r="H5" s="213"/>
      <c r="I5" s="213"/>
      <c r="J5" s="214"/>
      <c r="K5" s="215" t="s">
        <v>1164</v>
      </c>
      <c r="L5" s="216"/>
      <c r="M5" s="216"/>
      <c r="N5" s="216"/>
      <c r="O5" s="217" t="s">
        <v>1165</v>
      </c>
      <c r="P5" s="218"/>
    </row>
    <row r="6" spans="1:16" s="74" customFormat="1" ht="15" customHeight="1">
      <c r="A6" s="66" t="s">
        <v>1161</v>
      </c>
      <c r="B6" s="75" t="s">
        <v>1160</v>
      </c>
      <c r="C6" s="76" t="s">
        <v>958</v>
      </c>
      <c r="D6" s="77" t="s">
        <v>959</v>
      </c>
      <c r="E6" s="76" t="s">
        <v>1166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1167</v>
      </c>
      <c r="M6" s="80" t="s">
        <v>576</v>
      </c>
      <c r="N6" s="81" t="s">
        <v>953</v>
      </c>
      <c r="O6" s="158" t="s">
        <v>996</v>
      </c>
      <c r="P6" s="133" t="s">
        <v>1168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0.35416666666666669</v>
      </c>
      <c r="J50" s="113">
        <f>IF(SP_SUL!P49="","*",SP_SUL!P49)</f>
        <v>0.20833333333333334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ZKE-ZEV</v>
      </c>
      <c r="E60" s="83" t="str">
        <f>IF(SP_SUL!D59="","*",SP_SUL!D59)</f>
        <v>V89</v>
      </c>
      <c r="F60" s="83" t="str">
        <f>IF(SP_SUL!H59="","*",SP_SUL!H59)</f>
        <v>ZEM2</v>
      </c>
      <c r="G60" s="83" t="str">
        <f>IF(SP_SUL!M59="","*",SP_SUL!M59)</f>
        <v>ZYQ-ZEM</v>
      </c>
      <c r="H60" s="116">
        <f>IF(SP_SUL!K59="","*",SP_SUL!K59)</f>
        <v>134</v>
      </c>
      <c r="I60" s="113">
        <f>IF(SP_SUL!O59="","*",SP_SUL!O59)</f>
        <v>0.375</v>
      </c>
      <c r="J60" s="113">
        <f>IF(SP_SUL!P59="","*",SP_SUL!P59)</f>
        <v>8.3333333333333329E-2</v>
      </c>
      <c r="K60" s="83" t="str">
        <f>IF(SP_SUL!AK59="","*",SP_SUL!AK59)</f>
        <v>ZEM2</v>
      </c>
      <c r="L60" s="83" t="str">
        <f>IF(SP_SUL!AM59="","*",SP_SUL!AM59)</f>
        <v>ZYQ-ZEM</v>
      </c>
      <c r="M60" s="83">
        <f>IF(SP_SUL!AP59="","*",SP_SUL!AP59)</f>
        <v>134</v>
      </c>
      <c r="N60" s="83" t="str">
        <f>IF(SP_SUL!AM59="","*",SP_SUL!AM59)</f>
        <v>ZYQ-ZEM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Contrato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W97</v>
      </c>
      <c r="F65" s="83" t="str">
        <f>IF(SP_SUL!H64="","*",SP_SUL!H64)</f>
        <v>Z3VZEV1</v>
      </c>
      <c r="G65" s="83" t="str">
        <f>IF(SP_SUL!M64="","*",SP_SUL!M64)</f>
        <v>ZEJ-ZEV</v>
      </c>
      <c r="H65" s="116">
        <f>IF(SP_SUL!K64="","*",SP_SUL!K64)</f>
        <v>151</v>
      </c>
      <c r="I65" s="113">
        <f>IF(SP_SUL!O64="","*",SP_SUL!O64)</f>
        <v>0.2986111111111111</v>
      </c>
      <c r="J65" s="113">
        <f>IF(SP_SUL!P64="","*",SP_SUL!P64)</f>
        <v>6.9444444444444447E-4</v>
      </c>
      <c r="K65" s="83" t="str">
        <f>IF(SP_SUL!AK64="","*",SP_SUL!AK64)</f>
        <v>Z3VZEV1</v>
      </c>
      <c r="L65" s="83" t="str">
        <f>IF(SP_SUL!AM64="","*",SP_SUL!AM64)</f>
        <v>ZEJ-ZEV</v>
      </c>
      <c r="M65" s="83">
        <f>IF(SP_SUL!AP64="","*",SP_SUL!AP64)</f>
        <v>151</v>
      </c>
      <c r="N65" s="83" t="str">
        <f>IF(SP_SUL!AM64="","*",SP_SUL!AM64)</f>
        <v>ZEJ-ZEV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Contrato</v>
      </c>
      <c r="C66" s="83" t="str">
        <f>IF(SP_SUL!S65="","*",SP_SUL!S65)</f>
        <v>SP SUL</v>
      </c>
      <c r="D66" s="83" t="str">
        <f>IF(SP_SUL!T65="","*",SP_SUL!T65)</f>
        <v>ZKE-ZEV</v>
      </c>
      <c r="E66" s="83" t="str">
        <f>IF(SP_SUL!D65="","*",SP_SUL!D65)</f>
        <v>V96</v>
      </c>
      <c r="F66" s="83" t="str">
        <f>IF(SP_SUL!H65="","*",SP_SUL!H65)</f>
        <v>K67ZEV2</v>
      </c>
      <c r="G66" s="83" t="str">
        <f>IF(SP_SUL!M65="","*",SP_SUL!M65)</f>
        <v>ZEJ-ZEV</v>
      </c>
      <c r="H66" s="116">
        <f>IF(SP_SUL!K65="","*",SP_SUL!K65)</f>
        <v>150.9</v>
      </c>
      <c r="I66" s="113">
        <f>IF(SP_SUL!O65="","*",SP_SUL!O65)</f>
        <v>0.29166666666666669</v>
      </c>
      <c r="J66" s="113">
        <f>IF(SP_SUL!P65="","*",SP_SUL!P65)</f>
        <v>0.125</v>
      </c>
      <c r="K66" s="83" t="str">
        <f>IF(SP_SUL!AK65="","*",SP_SUL!AK65)</f>
        <v>K67ZEV2</v>
      </c>
      <c r="L66" s="83" t="str">
        <f>IF(SP_SUL!AM65="","*",SP_SUL!AM65)</f>
        <v>ZEJ-ZEV</v>
      </c>
      <c r="M66" s="83">
        <f>IF(SP_SUL!AP65="","*",SP_SUL!AP65)</f>
        <v>150.9</v>
      </c>
      <c r="N66" s="83" t="str">
        <f>IF(SP_SUL!AM65="","*",SP_SUL!AM65)</f>
        <v>ZEJ-ZEV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Contrato</v>
      </c>
      <c r="C67" s="83" t="str">
        <f>IF(SP_SUL!S66="","*",SP_SUL!S66)</f>
        <v>SP SUL</v>
      </c>
      <c r="D67" s="83" t="str">
        <f>IF(SP_SUL!T66="","*",SP_SUL!T66)</f>
        <v>ZKE-ZEV</v>
      </c>
      <c r="E67" s="83" t="str">
        <f>IF(SP_SUL!D66="","*",SP_SUL!D66)</f>
        <v>MOD ZRB</v>
      </c>
      <c r="F67" s="83" t="str">
        <f>IF(SP_SUL!H66="","*",SP_SUL!H66)</f>
        <v>-</v>
      </c>
      <c r="G67" s="83" t="str">
        <f>IF(SP_SUL!M66="","*",SP_SUL!M66)</f>
        <v>ZEJ-ZRB</v>
      </c>
      <c r="H67" s="116">
        <f>IF(SP_SUL!K66="","*",SP_SUL!K66)</f>
        <v>145.9</v>
      </c>
      <c r="I67" s="113">
        <f>IF(SP_SUL!O66="","*",SP_SUL!O66)</f>
        <v>0.33333333333333331</v>
      </c>
      <c r="J67" s="113">
        <f>IF(SP_SUL!P66="","*",SP_SUL!P66)</f>
        <v>0.33333333333333331</v>
      </c>
      <c r="K67" s="83" t="str">
        <f>IF(SP_SUL!AK66="","*",SP_SUL!AK66)</f>
        <v>-</v>
      </c>
      <c r="L67" s="83" t="str">
        <f>IF(SP_SUL!AM66="","*",SP_SUL!AM66)</f>
        <v>ZEJ-ZRB</v>
      </c>
      <c r="M67" s="83">
        <f>IF(SP_SUL!AP66="","*",SP_SUL!AP66)</f>
        <v>145.9</v>
      </c>
      <c r="N67" s="83" t="str">
        <f>IF(SP_SUL!AM66="","*",SP_SUL!AM66)</f>
        <v>ZEJ-ZRB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Oportunidade</v>
      </c>
      <c r="C68" s="83" t="str">
        <f>IF(SP_SUL!S67="","*",SP_SUL!S67)</f>
        <v>SP SUL</v>
      </c>
      <c r="D68" s="83" t="str">
        <f>IF(SP_SUL!T67="","*",SP_SUL!T67)</f>
        <v>ZEV-ZPT</v>
      </c>
      <c r="E68" s="83" t="str">
        <f>IF(SP_SUL!D67="","*",SP_SUL!D67)</f>
        <v>HUELTON (TP-725)</v>
      </c>
      <c r="F68" s="83" t="str">
        <f>IF(SP_SUL!H67="","*",SP_SUL!H67)</f>
        <v>-</v>
      </c>
      <c r="G68" s="83" t="str">
        <f>IF(SP_SUL!M67="","*",SP_SUL!M67)</f>
        <v>069-ZEV</v>
      </c>
      <c r="H68" s="116">
        <f>IF(SP_SUL!K67="","*",SP_SUL!K67)</f>
        <v>66.900000000000006</v>
      </c>
      <c r="I68" s="113">
        <f>IF(SP_SUL!O67="","*",SP_SUL!O67)</f>
        <v>0.39583333333333331</v>
      </c>
      <c r="J68" s="113">
        <f>IF(SP_SUL!P67="","*",SP_SUL!P67)</f>
        <v>6.25E-2</v>
      </c>
      <c r="K68" s="83" t="str">
        <f>IF(SP_SUL!AK67="","*",SP_SUL!AK67)</f>
        <v>-</v>
      </c>
      <c r="L68" s="83" t="str">
        <f>IF(SP_SUL!AM67="","*",SP_SUL!AM67)</f>
        <v>069-ZEV</v>
      </c>
      <c r="M68" s="83">
        <f>IF(SP_SUL!AP67="","*",SP_SUL!AP67)</f>
        <v>66.900000000000006</v>
      </c>
      <c r="N68" s="83" t="str">
        <f>IF(SP_SUL!AM67="","*",SP_SUL!AM67)</f>
        <v>069-ZEV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ZEV-ZPT</v>
      </c>
      <c r="E69" s="83" t="str">
        <f>IF(SP_SUL!D68="","*",SP_SUL!D68)</f>
        <v>A84</v>
      </c>
      <c r="F69" s="83" t="str">
        <f>IF(SP_SUL!H68="","*",SP_SUL!H68)</f>
        <v>ZEV2</v>
      </c>
      <c r="G69" s="83" t="str">
        <f>IF(SP_SUL!M68="","*",SP_SUL!M68)</f>
        <v>ZEV-ZPT</v>
      </c>
      <c r="H69" s="116">
        <f>IF(SP_SUL!K68="","*",SP_SUL!K68)</f>
        <v>65.5</v>
      </c>
      <c r="I69" s="113">
        <f>IF(SP_SUL!O68="","*",SP_SUL!O68)</f>
        <v>0.3125</v>
      </c>
      <c r="J69" s="113">
        <f>IF(SP_SUL!P68="","*",SP_SUL!P68)</f>
        <v>4.1666666666666664E-2</v>
      </c>
      <c r="K69" s="83" t="str">
        <f>IF(SP_SUL!AK68="","*",SP_SUL!AK68)</f>
        <v>ZEV2</v>
      </c>
      <c r="L69" s="83" t="str">
        <f>IF(SP_SUL!AM68="","*",SP_SUL!AM68)</f>
        <v>ZEV-ZPT</v>
      </c>
      <c r="M69" s="83">
        <f>IF(SP_SUL!AP68="","*",SP_SUL!AP68)</f>
        <v>65.5</v>
      </c>
      <c r="N69" s="83" t="str">
        <f>IF(SP_SUL!AM68="","*",SP_SUL!AM68)</f>
        <v>ZEV-ZPT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Contrato</v>
      </c>
      <c r="C70" s="83" t="str">
        <f>IF(SP_SUL!S69="","*",SP_SUL!S69)</f>
        <v>SP SUL</v>
      </c>
      <c r="D70" s="83" t="str">
        <f>IF(SP_SUL!T69="","*",SP_SUL!T69)</f>
        <v>ZEV-ZPT</v>
      </c>
      <c r="E70" s="83" t="str">
        <f>IF(SP_SUL!D69="","*",SP_SUL!D69)</f>
        <v>W61</v>
      </c>
      <c r="F70" s="83" t="str">
        <f>IF(SP_SUL!H69="","*",SP_SUL!H69)</f>
        <v>K67ZEV2</v>
      </c>
      <c r="G70" s="83" t="str">
        <f>IF(SP_SUL!M69="","*",SP_SUL!M69)</f>
        <v>ZXW-ZEZ</v>
      </c>
      <c r="H70" s="116">
        <f>IF(SP_SUL!K69="","*",SP_SUL!K69)</f>
        <v>78</v>
      </c>
      <c r="I70" s="113">
        <f>IF(SP_SUL!O69="","*",SP_SUL!O69)</f>
        <v>0.32291666666666669</v>
      </c>
      <c r="J70" s="113">
        <f>IF(SP_SUL!P69="","*",SP_SUL!P69)</f>
        <v>6.9444444444444447E-4</v>
      </c>
      <c r="K70" s="83" t="str">
        <f>IF(SP_SUL!AK69="","*",SP_SUL!AK69)</f>
        <v>K67ZEV2</v>
      </c>
      <c r="L70" s="83" t="str">
        <f>IF(SP_SUL!AM69="","*",SP_SUL!AM69)</f>
        <v>ZXW-ZEZ</v>
      </c>
      <c r="M70" s="83">
        <f>IF(SP_SUL!AP69="","*",SP_SUL!AP69)</f>
        <v>78</v>
      </c>
      <c r="N70" s="83" t="str">
        <f>IF(SP_SUL!AM69="","*",SP_SUL!AM69)</f>
        <v>ZXW-ZEZ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ZEV-ZPT</v>
      </c>
      <c r="E71" s="83" t="str">
        <f>IF(SP_SUL!D70="","*",SP_SUL!D70)</f>
        <v>MOD ZEZ</v>
      </c>
      <c r="F71" s="83" t="str">
        <f>IF(SP_SUL!H70="","*",SP_SUL!H70)</f>
        <v>-</v>
      </c>
      <c r="G71" s="83" t="str">
        <f>IF(SP_SUL!M70="","*",SP_SUL!M70)</f>
        <v>ZXW-ZEZ</v>
      </c>
      <c r="H71" s="116">
        <f>IF(SP_SUL!K70="","*",SP_SUL!K70)</f>
        <v>75.2</v>
      </c>
      <c r="I71" s="113">
        <f>IF(SP_SUL!O70="","*",SP_SUL!O70)</f>
        <v>0.375</v>
      </c>
      <c r="J71" s="113">
        <f>IF(SP_SUL!P70="","*",SP_SUL!P70)</f>
        <v>0.16666666666666666</v>
      </c>
      <c r="K71" s="83" t="str">
        <f>IF(SP_SUL!AK70="","*",SP_SUL!AK70)</f>
        <v>-</v>
      </c>
      <c r="L71" s="83" t="str">
        <f>IF(SP_SUL!AM70="","*",SP_SUL!AM70)</f>
        <v>ZXW-ZEZ</v>
      </c>
      <c r="M71" s="83">
        <f>IF(SP_SUL!AP70="","*",SP_SUL!AP70)</f>
        <v>75.2</v>
      </c>
      <c r="N71" s="83" t="str">
        <f>IF(SP_SUL!AM70="","*",SP_SUL!AM70)</f>
        <v>ZXW-ZEZ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>
        <f>IF(SP_SUL!B71="","*",SP_SUL!B71)</f>
        <v>46084</v>
      </c>
      <c r="B72" s="83" t="str">
        <f>IF(SP_SUL!X71="","*",SP_SUL!X71)</f>
        <v>Contrato</v>
      </c>
      <c r="C72" s="83" t="str">
        <f>IF(SP_SUL!S71="","*",SP_SUL!S71)</f>
        <v>SP SUL</v>
      </c>
      <c r="D72" s="83" t="str">
        <f>IF(SP_SUL!T71="","*",SP_SUL!T71)</f>
        <v>ZEV-ZPT</v>
      </c>
      <c r="E72" s="83" t="str">
        <f>IF(SP_SUL!D71="","*",SP_SUL!D71)</f>
        <v>MODERNIZAÇÃO TURMA 2</v>
      </c>
      <c r="F72" s="83" t="str">
        <f>IF(SP_SUL!H71="","*",SP_SUL!H71)</f>
        <v>-</v>
      </c>
      <c r="G72" s="83" t="str">
        <f>IF(SP_SUL!M71="","*",SP_SUL!M71)</f>
        <v>ZXW-ZEZ</v>
      </c>
      <c r="H72" s="116">
        <f>IF(SP_SUL!K71="","*",SP_SUL!K71)</f>
        <v>79.849999999999994</v>
      </c>
      <c r="I72" s="113">
        <f>IF(SP_SUL!O71="","*",SP_SUL!O71)</f>
        <v>0.375</v>
      </c>
      <c r="J72" s="113">
        <f>IF(SP_SUL!P71="","*",SP_SUL!P71)</f>
        <v>6.9444444444444447E-4</v>
      </c>
      <c r="K72" s="83" t="str">
        <f>IF(SP_SUL!AK71="","*",SP_SUL!AK71)</f>
        <v>-</v>
      </c>
      <c r="L72" s="83" t="str">
        <f>IF(SP_SUL!AM71="","*",SP_SUL!AM71)</f>
        <v>ZXW-ZEZ</v>
      </c>
      <c r="M72" s="83">
        <f>IF(SP_SUL!AP71="","*",SP_SUL!AP71)</f>
        <v>79.849999999999994</v>
      </c>
      <c r="N72" s="83" t="str">
        <f>IF(SP_SUL!AM71="","*",SP_SUL!AM71)</f>
        <v>ZXW-ZEZ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ZEV-ZPT</v>
      </c>
      <c r="E73" s="83" t="str">
        <f>IF(SP_SUL!D72="","*",SP_SUL!D72)</f>
        <v>THIAGO (TF-685)</v>
      </c>
      <c r="F73" s="83" t="str">
        <f>IF(SP_SUL!H72="","*",SP_SUL!H72)</f>
        <v>-</v>
      </c>
      <c r="G73" s="83" t="str">
        <f>IF(SP_SUL!M72="","*",SP_SUL!M72)</f>
        <v>ZGP</v>
      </c>
      <c r="H73" s="116">
        <f>IF(SP_SUL!K72="","*",SP_SUL!K72)</f>
        <v>101.94</v>
      </c>
      <c r="I73" s="113">
        <f>IF(SP_SUL!O72="","*",SP_SUL!O72)</f>
        <v>0.45833333333333331</v>
      </c>
      <c r="J73" s="113">
        <f>IF(SP_SUL!P72="","*",SP_SUL!P72)</f>
        <v>8.3333333333333329E-2</v>
      </c>
      <c r="K73" s="83" t="str">
        <f>IF(SP_SUL!AK72="","*",SP_SUL!AK72)</f>
        <v>-</v>
      </c>
      <c r="L73" s="83" t="str">
        <f>IF(SP_SUL!AM72="","*",SP_SUL!AM72)</f>
        <v>ZGP</v>
      </c>
      <c r="M73" s="83">
        <f>IF(SP_SUL!AP72="","*",SP_SUL!AP72)</f>
        <v>101.94</v>
      </c>
      <c r="N73" s="83" t="str">
        <f>IF(SP_SUL!AM72="","*",SP_SUL!AM72)</f>
        <v>ZGP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>
        <f>IF(SP_SUL!B73="","*",SP_SUL!B73)</f>
        <v>46084</v>
      </c>
      <c r="B74" s="83" t="str">
        <f>IF(SP_SUL!X73="","*",SP_SUL!X73)</f>
        <v>Contrato</v>
      </c>
      <c r="C74" s="83" t="str">
        <f>IF(SP_SUL!S73="","*",SP_SUL!S73)</f>
        <v>SP SUL</v>
      </c>
      <c r="D74" s="83" t="str">
        <f>IF(SP_SUL!T73="","*",SP_SUL!T73)</f>
        <v>ZEV-ZPT</v>
      </c>
      <c r="E74" s="83" t="str">
        <f>IF(SP_SUL!D73="","*",SP_SUL!D73)</f>
        <v>MOD ZGP</v>
      </c>
      <c r="F74" s="83" t="str">
        <f>IF(SP_SUL!H73="","*",SP_SUL!H73)</f>
        <v>-</v>
      </c>
      <c r="G74" s="83" t="str">
        <f>IF(SP_SUL!M73="","*",SP_SUL!M73)</f>
        <v>ZGP</v>
      </c>
      <c r="H74" s="116">
        <f>IF(SP_SUL!K73="","*",SP_SUL!K73)</f>
        <v>102</v>
      </c>
      <c r="I74" s="113">
        <f>IF(SP_SUL!O73="","*",SP_SUL!O73)</f>
        <v>0.33333333333333331</v>
      </c>
      <c r="J74" s="113">
        <f>IF(SP_SUL!P73="","*",SP_SUL!P73)</f>
        <v>0.22916666666666666</v>
      </c>
      <c r="K74" s="83" t="str">
        <f>IF(SP_SUL!AK73="","*",SP_SUL!AK73)</f>
        <v>-</v>
      </c>
      <c r="L74" s="83" t="str">
        <f>IF(SP_SUL!AM73="","*",SP_SUL!AM73)</f>
        <v>ZGP</v>
      </c>
      <c r="M74" s="83">
        <f>IF(SP_SUL!AP73="","*",SP_SUL!AP73)</f>
        <v>102</v>
      </c>
      <c r="N74" s="83" t="str">
        <f>IF(SP_SUL!AM73="","*",SP_SUL!AM73)</f>
        <v>ZGP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>
        <f>IF(SP_SUL!B74="","*",SP_SUL!B74)</f>
        <v>46084</v>
      </c>
      <c r="B75" s="83" t="str">
        <f>IF(SP_SUL!X74="","*",SP_SUL!X74)</f>
        <v>Contrato</v>
      </c>
      <c r="C75" s="83" t="str">
        <f>IF(SP_SUL!S74="","*",SP_SUL!S74)</f>
        <v>SP SUL</v>
      </c>
      <c r="D75" s="83" t="str">
        <f>IF(SP_SUL!T74="","*",SP_SUL!T74)</f>
        <v>ZEV-ZPT</v>
      </c>
      <c r="E75" s="83" t="str">
        <f>IF(SP_SUL!D74="","*",SP_SUL!D74)</f>
        <v>V85</v>
      </c>
      <c r="F75" s="83" t="str">
        <f>IF(SP_SUL!H74="","*",SP_SUL!H74)</f>
        <v>ZPTZDR</v>
      </c>
      <c r="G75" s="83" t="str">
        <f>IF(SP_SUL!M74="","*",SP_SUL!M74)</f>
        <v>ZGP</v>
      </c>
      <c r="H75" s="116">
        <f>IF(SP_SUL!K74="","*",SP_SUL!K74)</f>
        <v>102</v>
      </c>
      <c r="I75" s="113">
        <f>IF(SP_SUL!O74="","*",SP_SUL!O74)</f>
        <v>0.33333333333333331</v>
      </c>
      <c r="J75" s="113">
        <f>IF(SP_SUL!P74="","*",SP_SUL!P74)</f>
        <v>0.125</v>
      </c>
      <c r="K75" s="83" t="str">
        <f>IF(SP_SUL!AK74="","*",SP_SUL!AK74)</f>
        <v>ZPTZDR</v>
      </c>
      <c r="L75" s="83" t="str">
        <f>IF(SP_SUL!AM74="","*",SP_SUL!AM74)</f>
        <v>ZGP</v>
      </c>
      <c r="M75" s="83">
        <f>IF(SP_SUL!AP74="","*",SP_SUL!AP74)</f>
        <v>102</v>
      </c>
      <c r="N75" s="83" t="str">
        <f>IF(SP_SUL!AM74="","*",SP_SUL!AM74)</f>
        <v>ZGP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Contrato</v>
      </c>
      <c r="C76" s="83" t="str">
        <f>IF(SP_SUL!S75="","*",SP_SUL!S75)</f>
        <v>SP SUL</v>
      </c>
      <c r="D76" s="83" t="str">
        <f>IF(SP_SUL!T75="","*",SP_SUL!T75)</f>
        <v>ZEV-ZPT</v>
      </c>
      <c r="E76" s="83" t="str">
        <f>IF(SP_SUL!D75="","*",SP_SUL!D75)</f>
        <v>W62</v>
      </c>
      <c r="F76" s="83" t="str">
        <f>IF(SP_SUL!H75="","*",SP_SUL!H75)</f>
        <v>ZPTZDR</v>
      </c>
      <c r="G76" s="83" t="str">
        <f>IF(SP_SUL!M75="","*",SP_SUL!M75)</f>
        <v>ZGP</v>
      </c>
      <c r="H76" s="116">
        <f>IF(SP_SUL!K75="","*",SP_SUL!K75)</f>
        <v>102</v>
      </c>
      <c r="I76" s="113">
        <f>IF(SP_SUL!O75="","*",SP_SUL!O75)</f>
        <v>0.33333333333333331</v>
      </c>
      <c r="J76" s="113">
        <f>IF(SP_SUL!P75="","*",SP_SUL!P75)</f>
        <v>6.9444444444444447E-4</v>
      </c>
      <c r="K76" s="83" t="str">
        <f>IF(SP_SUL!AK75="","*",SP_SUL!AK75)</f>
        <v>ZPTZDR</v>
      </c>
      <c r="L76" s="83" t="str">
        <f>IF(SP_SUL!AM75="","*",SP_SUL!AM75)</f>
        <v>ZGP</v>
      </c>
      <c r="M76" s="83">
        <f>IF(SP_SUL!AP75="","*",SP_SUL!AP75)</f>
        <v>102</v>
      </c>
      <c r="N76" s="83" t="str">
        <f>IF(SP_SUL!AM75="","*",SP_SUL!AM75)</f>
        <v>ZGP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ZEV-ZPT</v>
      </c>
      <c r="E78" s="83" t="str">
        <f>IF(SP_SUL!D77="","*",SP_SUL!D77)</f>
        <v>EDSON (TP-780)</v>
      </c>
      <c r="F78" s="83" t="str">
        <f>IF(SP_SUL!H77="","*",SP_SUL!H77)</f>
        <v>-</v>
      </c>
      <c r="G78" s="83" t="str">
        <f>IF(SP_SUL!M77="","*",SP_SUL!M77)</f>
        <v>ZGP-ZPT</v>
      </c>
      <c r="H78" s="116">
        <f>IF(SP_SUL!K77="","*",SP_SUL!K77)</f>
        <v>106.5</v>
      </c>
      <c r="I78" s="113">
        <f>IF(SP_SUL!O77="","*",SP_SUL!O77)</f>
        <v>0.41666666666666669</v>
      </c>
      <c r="J78" s="113">
        <f>IF(SP_SUL!P77="","*",SP_SUL!P77)</f>
        <v>8.3333333333333329E-2</v>
      </c>
      <c r="K78" s="83" t="str">
        <f>IF(SP_SUL!AK77="","*",SP_SUL!AK77)</f>
        <v>-</v>
      </c>
      <c r="L78" s="83" t="str">
        <f>IF(SP_SUL!AM77="","*",SP_SUL!AM77)</f>
        <v>ZGP-ZPT</v>
      </c>
      <c r="M78" s="83">
        <f>IF(SP_SUL!AP77="","*",SP_SUL!AP77)</f>
        <v>106.5</v>
      </c>
      <c r="N78" s="83" t="str">
        <f>IF(SP_SUL!AM77="","*",SP_SUL!AM77)</f>
        <v>ZGP-ZPT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ZEV-ZPT</v>
      </c>
      <c r="E79" s="83" t="str">
        <f>IF(SP_SUL!D78="","*",SP_SUL!D78)</f>
        <v>EXPANSÃO TURMA 1</v>
      </c>
      <c r="F79" s="83" t="str">
        <f>IF(SP_SUL!H78="","*",SP_SUL!H78)</f>
        <v>-</v>
      </c>
      <c r="G79" s="83" t="str">
        <f>IF(SP_SUL!M78="","*",SP_SUL!M78)</f>
        <v>ZGM-109</v>
      </c>
      <c r="H79" s="116">
        <f>IF(SP_SUL!K78="","*",SP_SUL!K78)</f>
        <v>108.75</v>
      </c>
      <c r="I79" s="113">
        <f>IF(SP_SUL!O78="","*",SP_SUL!O78)</f>
        <v>0.35416666666666669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ZGM-109</v>
      </c>
      <c r="M79" s="83">
        <f>IF(SP_SUL!AP78="","*",SP_SUL!AP78)</f>
        <v>108.75</v>
      </c>
      <c r="N79" s="83" t="str">
        <f>IF(SP_SUL!AM78="","*",SP_SUL!AM78)</f>
        <v>ZGM-109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ZPT-ZPG</v>
      </c>
      <c r="E80" s="83" t="str">
        <f>IF(SP_SUL!D79="","*",SP_SUL!D79)</f>
        <v>ANTONI  (TP-720)</v>
      </c>
      <c r="F80" s="83" t="str">
        <f>IF(SP_SUL!H79="","*",SP_SUL!H79)</f>
        <v>-</v>
      </c>
      <c r="G80" s="83" t="str">
        <f>IF(SP_SUL!M79="","*",SP_SUL!M79)</f>
        <v>ZZV-117</v>
      </c>
      <c r="H80" s="116">
        <f>IF(SP_SUL!K79="","*",SP_SUL!K79)</f>
        <v>119.5</v>
      </c>
      <c r="I80" s="113">
        <f>IF(SP_SUL!O79="","*",SP_SUL!O79)</f>
        <v>0.5</v>
      </c>
      <c r="J80" s="113">
        <f>IF(SP_SUL!P79="","*",SP_SUL!P79)</f>
        <v>8.3333333333333329E-2</v>
      </c>
      <c r="K80" s="83" t="str">
        <f>IF(SP_SUL!AK79="","*",SP_SUL!AK79)</f>
        <v>-</v>
      </c>
      <c r="L80" s="83" t="str">
        <f>IF(SP_SUL!AM79="","*",SP_SUL!AM79)</f>
        <v>ZZV-117</v>
      </c>
      <c r="M80" s="83">
        <f>IF(SP_SUL!AP79="","*",SP_SUL!AP79)</f>
        <v>119.5</v>
      </c>
      <c r="N80" s="83" t="str">
        <f>IF(SP_SUL!AM79="","*",SP_SUL!AM79)</f>
        <v>ZZV-117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1169</v>
      </c>
      <c r="C2" s="121" t="s">
        <v>943</v>
      </c>
      <c r="D2" s="76" t="s">
        <v>945</v>
      </c>
      <c r="E2" s="76" t="s">
        <v>1170</v>
      </c>
      <c r="F2" s="99" t="s">
        <v>1171</v>
      </c>
      <c r="G2" s="76" t="s">
        <v>1172</v>
      </c>
      <c r="H2" s="76" t="s">
        <v>1173</v>
      </c>
      <c r="I2" s="76" t="s">
        <v>1174</v>
      </c>
      <c r="J2" s="76" t="s">
        <v>1175</v>
      </c>
      <c r="K2" s="78" t="s">
        <v>1176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>
        <f>IF(SP_SUL!B59="","*",SP_SUL!B59)</f>
        <v>46084</v>
      </c>
      <c r="D56" s="94" t="str">
        <f>IF(SP_SUL!D59="","*",SP_SUL!D59)</f>
        <v>V89</v>
      </c>
      <c r="E56" s="94" t="str">
        <f>IF(SP_SUL!H59="","*",SP_SUL!H59)</f>
        <v>ZEM2</v>
      </c>
      <c r="F56" s="100" t="str">
        <f>IF(SP_SUL!M59="","*",SP_SUL!M59)</f>
        <v>ZYQ-ZEM</v>
      </c>
      <c r="G56" s="95" t="str">
        <f>IF(SP_SUL!I59="","*",SP_SUL!I59)</f>
        <v>ZEM</v>
      </c>
      <c r="H56" s="95" t="str">
        <f>IF(SP_SUL!AB59="","*",SP_SUL!AB59)</f>
        <v>FIXO</v>
      </c>
      <c r="I56" s="95" t="str">
        <f>IF(SP_SUL!AC59="","*",SP_SUL!AC59)</f>
        <v>*</v>
      </c>
      <c r="J56" s="96">
        <f>IF(SP_SUL!AA59="","*",SP_SUL!AA59)</f>
        <v>1</v>
      </c>
      <c r="K56" s="97">
        <f>IF(SP_SUL!AD59="","*",SP_SUL!AD59)</f>
        <v>0.29166666666666669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W97</v>
      </c>
      <c r="E61" s="94" t="str">
        <f>IF(SP_SUL!H64="","*",SP_SUL!H64)</f>
        <v>Z3VZEV1</v>
      </c>
      <c r="F61" s="100" t="str">
        <f>IF(SP_SUL!M64="","*",SP_SUL!M64)</f>
        <v>ZEJ-ZEV</v>
      </c>
      <c r="G61" s="95" t="str">
        <f>IF(SP_SUL!I64="","*",SP_SUL!I64)</f>
        <v>Z3VZEV1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2</v>
      </c>
      <c r="K61" s="97">
        <f>IF(SP_SUL!AD64="","*",SP_SUL!AD64)</f>
        <v>0.29166666666666669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V96</v>
      </c>
      <c r="E62" s="94" t="str">
        <f>IF(SP_SUL!H65="","*",SP_SUL!H65)</f>
        <v>K67ZEV2</v>
      </c>
      <c r="F62" s="100" t="str">
        <f>IF(SP_SUL!M65="","*",SP_SUL!M65)</f>
        <v>ZEJ-ZEV</v>
      </c>
      <c r="G62" s="95" t="str">
        <f>IF(SP_SUL!I65="","*",SP_SUL!I65)</f>
        <v>K67ZEV2</v>
      </c>
      <c r="H62" s="95" t="str">
        <f>IF(SP_SUL!AB65="","*",SP_SUL!AB65)</f>
        <v>FIXO</v>
      </c>
      <c r="I62" s="95" t="str">
        <f>IF(SP_SUL!AC65="","*",SP_SUL!AC65)</f>
        <v>*</v>
      </c>
      <c r="J62" s="96">
        <f>IF(SP_SUL!AA65="","*",SP_SUL!AA65)</f>
        <v>1</v>
      </c>
      <c r="K62" s="97">
        <f>IF(SP_SUL!AD65="","*",SP_SUL!AD65)</f>
        <v>0.29166666666666669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MOD ZRB</v>
      </c>
      <c r="E63" s="94" t="str">
        <f>IF(SP_SUL!H66="","*",SP_SUL!H66)</f>
        <v>-</v>
      </c>
      <c r="F63" s="100" t="str">
        <f>IF(SP_SUL!M66="","*",SP_SUL!M66)</f>
        <v>ZEJ-ZRB</v>
      </c>
      <c r="G63" s="95" t="str">
        <f>IF(SP_SUL!I66="","*",SP_SUL!I66)</f>
        <v>-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-</v>
      </c>
      <c r="K63" s="97" t="str">
        <f>IF(SP_SUL!AD66="","*",SP_SUL!AD66)</f>
        <v>-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HUELTON (TP-725)</v>
      </c>
      <c r="E64" s="94" t="str">
        <f>IF(SP_SUL!H67="","*",SP_SUL!H67)</f>
        <v>-</v>
      </c>
      <c r="F64" s="100" t="str">
        <f>IF(SP_SUL!M67="","*",SP_SUL!M67)</f>
        <v>069-ZEV</v>
      </c>
      <c r="G64" s="95" t="str">
        <f>IF(SP_SUL!I67="","*",SP_SUL!I67)</f>
        <v>-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-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A84</v>
      </c>
      <c r="E65" s="94" t="str">
        <f>IF(SP_SUL!H68="","*",SP_SUL!H68)</f>
        <v>ZEV2</v>
      </c>
      <c r="F65" s="100" t="str">
        <f>IF(SP_SUL!M68="","*",SP_SUL!M68)</f>
        <v>ZEV-ZPT</v>
      </c>
      <c r="G65" s="95" t="str">
        <f>IF(SP_SUL!I68="","*",SP_SUL!I68)</f>
        <v>ZPT106</v>
      </c>
      <c r="H65" s="95" t="str">
        <f>IF(SP_SUL!AB68="","*",SP_SUL!AB68)</f>
        <v>FIXO</v>
      </c>
      <c r="I65" s="95" t="str">
        <f>IF(SP_SUL!AC68="","*",SP_SUL!AC68)</f>
        <v>*</v>
      </c>
      <c r="J65" s="96">
        <f>IF(SP_SUL!AA68="","*",SP_SUL!AA68)</f>
        <v>1</v>
      </c>
      <c r="K65" s="97">
        <f>IF(SP_SUL!AD68="","*",SP_SUL!AD68)</f>
        <v>0.29166666666666669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W61</v>
      </c>
      <c r="E66" s="94" t="str">
        <f>IF(SP_SUL!H69="","*",SP_SUL!H69)</f>
        <v>K67ZEV2</v>
      </c>
      <c r="F66" s="100" t="str">
        <f>IF(SP_SUL!M69="","*",SP_SUL!M69)</f>
        <v>ZXW-ZEZ</v>
      </c>
      <c r="G66" s="95" t="str">
        <f>IF(SP_SUL!I69="","*",SP_SUL!I69)</f>
        <v>K67ZEV2</v>
      </c>
      <c r="H66" s="95" t="str">
        <f>IF(SP_SUL!AB69="","*",SP_SUL!AB69)</f>
        <v>FIXO</v>
      </c>
      <c r="I66" s="95" t="str">
        <f>IF(SP_SUL!AC69="","*",SP_SUL!AC69)</f>
        <v>*</v>
      </c>
      <c r="J66" s="96">
        <f>IF(SP_SUL!AA69="","*",SP_SUL!AA69)</f>
        <v>1</v>
      </c>
      <c r="K66" s="97">
        <f>IF(SP_SUL!AD69="","*",SP_SUL!AD69)</f>
        <v>0.29166666666666669</v>
      </c>
    </row>
    <row r="67" spans="2:11">
      <c r="B67" s="94" t="str">
        <f>IF(SP_SUL!Y70="","*",SP_SUL!Y70)</f>
        <v>*</v>
      </c>
      <c r="C67" s="95">
        <f>IF(SP_SUL!B70="","*",SP_SUL!B70)</f>
        <v>46084</v>
      </c>
      <c r="D67" s="94" t="str">
        <f>IF(SP_SUL!D70="","*",SP_SUL!D70)</f>
        <v>MOD ZEZ</v>
      </c>
      <c r="E67" s="94" t="str">
        <f>IF(SP_SUL!H70="","*",SP_SUL!H70)</f>
        <v>-</v>
      </c>
      <c r="F67" s="100" t="str">
        <f>IF(SP_SUL!M70="","*",SP_SUL!M70)</f>
        <v>ZXW-ZEZ</v>
      </c>
      <c r="G67" s="95" t="str">
        <f>IF(SP_SUL!I70="","*",SP_SUL!I70)</f>
        <v>-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-</v>
      </c>
      <c r="K67" s="97" t="str">
        <f>IF(SP_SUL!AD70="","*",SP_SUL!AD70)</f>
        <v>-</v>
      </c>
    </row>
    <row r="68" spans="2:11">
      <c r="B68" s="94" t="str">
        <f>IF(SP_SUL!Y71="","*",SP_SUL!Y71)</f>
        <v>*</v>
      </c>
      <c r="C68" s="95">
        <f>IF(SP_SUL!B71="","*",SP_SUL!B71)</f>
        <v>46084</v>
      </c>
      <c r="D68" s="94" t="str">
        <f>IF(SP_SUL!D71="","*",SP_SUL!D71)</f>
        <v>MODERNIZAÇÃO TURMA 2</v>
      </c>
      <c r="E68" s="94" t="str">
        <f>IF(SP_SUL!H71="","*",SP_SUL!H71)</f>
        <v>-</v>
      </c>
      <c r="F68" s="100" t="str">
        <f>IF(SP_SUL!M71="","*",SP_SUL!M71)</f>
        <v>ZXW-ZEZ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>
      <c r="B69" s="94" t="str">
        <f>IF(SP_SUL!Y72="","*",SP_SUL!Y72)</f>
        <v>*</v>
      </c>
      <c r="C69" s="95">
        <f>IF(SP_SUL!B72="","*",SP_SUL!B72)</f>
        <v>46084</v>
      </c>
      <c r="D69" s="94" t="str">
        <f>IF(SP_SUL!D72="","*",SP_SUL!D72)</f>
        <v>THIAGO (TF-685)</v>
      </c>
      <c r="E69" s="94" t="str">
        <f>IF(SP_SUL!H72="","*",SP_SUL!H72)</f>
        <v>-</v>
      </c>
      <c r="F69" s="100" t="str">
        <f>IF(SP_SUL!M72="","*",SP_SUL!M72)</f>
        <v>ZGP</v>
      </c>
      <c r="G69" s="95" t="str">
        <f>IF(SP_SUL!I72="","*",SP_SUL!I72)</f>
        <v>-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-</v>
      </c>
      <c r="K69" s="97" t="str">
        <f>IF(SP_SUL!AD72="","*",SP_SUL!AD72)</f>
        <v>-</v>
      </c>
    </row>
    <row r="70" spans="2:11">
      <c r="B70" s="94" t="str">
        <f>IF(SP_SUL!Y73="","*",SP_SUL!Y73)</f>
        <v>*</v>
      </c>
      <c r="C70" s="95">
        <f>IF(SP_SUL!B73="","*",SP_SUL!B73)</f>
        <v>46084</v>
      </c>
      <c r="D70" s="94" t="str">
        <f>IF(SP_SUL!D73="","*",SP_SUL!D73)</f>
        <v>MOD ZGP</v>
      </c>
      <c r="E70" s="94" t="str">
        <f>IF(SP_SUL!H73="","*",SP_SUL!H73)</f>
        <v>-</v>
      </c>
      <c r="F70" s="100" t="str">
        <f>IF(SP_SUL!M73="","*",SP_SUL!M73)</f>
        <v>ZGP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-</v>
      </c>
    </row>
    <row r="71" spans="2:11">
      <c r="B71" s="94" t="str">
        <f>IF(SP_SUL!Y74="","*",SP_SUL!Y74)</f>
        <v>*</v>
      </c>
      <c r="C71" s="95">
        <f>IF(SP_SUL!B74="","*",SP_SUL!B74)</f>
        <v>46084</v>
      </c>
      <c r="D71" s="94" t="str">
        <f>IF(SP_SUL!D74="","*",SP_SUL!D74)</f>
        <v>V85</v>
      </c>
      <c r="E71" s="94" t="str">
        <f>IF(SP_SUL!H74="","*",SP_SUL!H74)</f>
        <v>ZPTZDR</v>
      </c>
      <c r="F71" s="100" t="str">
        <f>IF(SP_SUL!M74="","*",SP_SUL!M74)</f>
        <v>ZGP</v>
      </c>
      <c r="G71" s="95" t="str">
        <f>IF(SP_SUL!I74="","*",SP_SUL!I74)</f>
        <v>ZPTZDR</v>
      </c>
      <c r="H71" s="95" t="str">
        <f>IF(SP_SUL!AB74="","*",SP_SUL!AB74)</f>
        <v>FIXO</v>
      </c>
      <c r="I71" s="95" t="str">
        <f>IF(SP_SUL!AC74="","*",SP_SUL!AC74)</f>
        <v>*</v>
      </c>
      <c r="J71" s="96">
        <f>IF(SP_SUL!AA74="","*",SP_SUL!AA74)</f>
        <v>1</v>
      </c>
      <c r="K71" s="97">
        <f>IF(SP_SUL!AD74="","*",SP_SUL!AD74)</f>
        <v>0.29166666666666669</v>
      </c>
    </row>
    <row r="72" spans="2:11">
      <c r="B72" s="94" t="str">
        <f>IF(SP_SUL!Y75="","*",SP_SUL!Y75)</f>
        <v>*</v>
      </c>
      <c r="C72" s="95">
        <f>IF(SP_SUL!B75="","*",SP_SUL!B75)</f>
        <v>46084</v>
      </c>
      <c r="D72" s="94" t="str">
        <f>IF(SP_SUL!D75="","*",SP_SUL!D75)</f>
        <v>W62</v>
      </c>
      <c r="E72" s="94" t="str">
        <f>IF(SP_SUL!H75="","*",SP_SUL!H75)</f>
        <v>ZPTZDR</v>
      </c>
      <c r="F72" s="100" t="str">
        <f>IF(SP_SUL!M75="","*",SP_SUL!M75)</f>
        <v>ZGP</v>
      </c>
      <c r="G72" s="95" t="str">
        <f>IF(SP_SUL!I75="","*",SP_SUL!I75)</f>
        <v>ZPTZDR</v>
      </c>
      <c r="H72" s="95" t="str">
        <f>IF(SP_SUL!AB75="","*",SP_SUL!AB75)</f>
        <v>FIXO</v>
      </c>
      <c r="I72" s="95" t="str">
        <f>IF(SP_SUL!AC75="","*",SP_SUL!AC75)</f>
        <v>*</v>
      </c>
      <c r="J72" s="96">
        <f>IF(SP_SUL!AA75="","*",SP_SUL!AA75)</f>
        <v>1</v>
      </c>
      <c r="K72" s="97">
        <f>IF(SP_SUL!AD75="","*",SP_SUL!AD75)</f>
        <v>0.29166666666666669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>
        <f>IF(SP_SUL!B77="","*",SP_SUL!B77)</f>
        <v>46084</v>
      </c>
      <c r="D74" s="94" t="str">
        <f>IF(SP_SUL!D77="","*",SP_SUL!D77)</f>
        <v>EDSON (TP-780)</v>
      </c>
      <c r="E74" s="94" t="str">
        <f>IF(SP_SUL!H77="","*",SP_SUL!H77)</f>
        <v>-</v>
      </c>
      <c r="F74" s="100" t="str">
        <f>IF(SP_SUL!M77="","*",SP_SUL!M77)</f>
        <v>ZGP-ZPT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>
      <c r="B75" s="94" t="str">
        <f>IF(SP_SUL!Y78="","*",SP_SUL!Y78)</f>
        <v>*</v>
      </c>
      <c r="C75" s="95">
        <f>IF(SP_SUL!B78="","*",SP_SUL!B78)</f>
        <v>46084</v>
      </c>
      <c r="D75" s="94" t="str">
        <f>IF(SP_SUL!D78="","*",SP_SUL!D78)</f>
        <v>EXPANSÃO TURMA 1</v>
      </c>
      <c r="E75" s="94" t="str">
        <f>IF(SP_SUL!H78="","*",SP_SUL!H78)</f>
        <v>-</v>
      </c>
      <c r="F75" s="100" t="str">
        <f>IF(SP_SUL!M78="","*",SP_SUL!M78)</f>
        <v>ZGM-109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>
      <c r="B76" s="94" t="str">
        <f>IF(SP_SUL!Y79="","*",SP_SUL!Y79)</f>
        <v>*</v>
      </c>
      <c r="C76" s="95">
        <f>IF(SP_SUL!B79="","*",SP_SUL!B79)</f>
        <v>46084</v>
      </c>
      <c r="D76" s="94" t="str">
        <f>IF(SP_SUL!D79="","*",SP_SUL!D79)</f>
        <v>ANTONI  (TP-720)</v>
      </c>
      <c r="E76" s="94" t="str">
        <f>IF(SP_SUL!H79="","*",SP_SUL!H79)</f>
        <v>-</v>
      </c>
      <c r="F76" s="100" t="str">
        <f>IF(SP_SUL!M79="","*",SP_SUL!M79)</f>
        <v>ZZV-117</v>
      </c>
      <c r="G76" s="95" t="str">
        <f>IF(SP_SUL!I79="","*",SP_SUL!I79)</f>
        <v>-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-</v>
      </c>
      <c r="K76" s="97" t="str">
        <f>IF(SP_SUL!AD79="","*",SP_SUL!AD79)</f>
        <v>-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2026-03-02T18:01:12Z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