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712" documentId="8_{B6337239-1A00-434D-AAD0-422EA1FEB5AE}" xr6:coauthVersionLast="47" xr6:coauthVersionMax="47" xr10:uidLastSave="{2B03DD07-7B72-490B-A8A2-51D3BE68E84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21" i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<sst xmlns="http://schemas.openxmlformats.org/spreadsheetml/2006/main" count="5526" uniqueCount="1552">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</sst>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W1" activePane="topRight" state="frozen"/>
      <selection pane="topRight" activeCell="Y114" sqref="Y114:Y11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hidden="1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 hidden="1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 t="s">
        <v>649</v>
      </c>
      <c r="I114" s="135" t="s">
        <v>605</v>
      </c>
      <c r="J114" s="151">
        <v>98</v>
      </c>
      <c r="K114" s="279">
        <v>665.9</v>
      </c>
      <c r="L114" s="71">
        <v>664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1680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 t="s">
        <v>1005</v>
      </c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TSF1</v>
      </c>
      <c r="AL114" s="175" t="str">
        <f>IF(BS_CONTROLE[[#This Row],[Local - Encerramento]]=0, "-", BS_CONTROLE[[#This Row],[Local - Encerramento]])</f>
        <v>TMJ1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665.9</v>
      </c>
      <c r="AQ114" s="177">
        <f>IF(BS_CONTROLE[[#This Row],[KM - Fim]]=0, "-", BS_CONTROLE[[#This Row],[KM - Fim]])</f>
        <v>664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 t="s">
        <v>1005</v>
      </c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8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 t="s">
        <v>1005</v>
      </c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 t="s">
        <v>1285</v>
      </c>
      <c r="X119" s="152" t="s">
        <v>1005</v>
      </c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434</v>
      </c>
      <c r="I125" s="135" t="s">
        <v>11</v>
      </c>
      <c r="J125" s="151">
        <v>74</v>
      </c>
      <c r="K125" s="151">
        <v>143.35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TMO1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TMO</v>
      </c>
      <c r="AN125" s="175" t="str">
        <f>IF(BS_CONTROLE[[#This Row],[SB]]=0, "-", BS_CONTROLE[[#This Row],[SB]])</f>
        <v>TMO1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143.35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1496</v>
      </c>
      <c r="W127" s="135" t="s">
        <v>1285</v>
      </c>
      <c r="X127" s="152" t="s">
        <v>1005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 t="s">
        <v>791</v>
      </c>
      <c r="I129" s="135" t="s">
        <v>760</v>
      </c>
      <c r="J129" s="151">
        <v>78</v>
      </c>
      <c r="K129" s="151">
        <v>334</v>
      </c>
      <c r="L129" s="71">
        <v>275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9" s="135">
        <v>0.33333333333333331</v>
      </c>
      <c r="P129" s="135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BASE_MAPA!$B$2:$B$420, BASE_MAPA!$G$2:$G$420), "ERRO")</f>
        <v>ITIRAPINA - BAURU</v>
      </c>
      <c r="V129" s="143" t="s">
        <v>1390</v>
      </c>
      <c r="W129" s="135" t="s">
        <v>1497</v>
      </c>
      <c r="X129" s="152" t="s">
        <v>1005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ZTP</v>
      </c>
      <c r="AL129" s="175" t="str">
        <f>IF(BS_CONTROLE[[#This Row],[Local - Encerramento]]=0, "-", BS_CONTROLE[[#This Row],[Local - Encerramento]])</f>
        <v>ZJU</v>
      </c>
      <c r="AM129" s="175" t="str">
        <f>IF(BS_CONTROLE[[#This Row],[Entre - Estações]]=0, "-", BS_CONTROLE[[#This Row],[Entre - Estações]])</f>
        <v>ZAY-ZTP</v>
      </c>
      <c r="AN129" s="175" t="str">
        <f>IF(BS_CONTROLE[[#This Row],[SB]]=0, "-", BS_CONTROLE[[#This Row],[SB]])</f>
        <v>ZAYZTP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334</v>
      </c>
      <c r="AQ129" s="177">
        <f>IF(BS_CONTROLE[[#This Row],[KM - Fim]]=0, "-", BS_CONTROLE[[#This Row],[KM - Fim]])</f>
        <v>275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BASE_MAPA!$B$2:$B$420, BASE_MAPA!$G$2:$G$420), "ERRO")</f>
        <v>ITIRAPINA - BAURU</v>
      </c>
      <c r="BF129" s="178" t="str">
        <f>IF(BS_CONTROLE[[#This Row],[Responsavel pelo boletim]]=0, "-", BS_CONTROLE[[#This Row],[Responsavel pelo boletim]])</f>
        <v>Wesley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Produção e Intervalo</v>
      </c>
      <c r="BR129" s="15">
        <f t="shared" si="14"/>
        <v>0</v>
      </c>
      <c r="BS129" s="15">
        <f t="shared" si="15"/>
        <v>0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1498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1499</v>
      </c>
      <c r="E3" s="186" t="s">
        <v>1500</v>
      </c>
      <c r="F3" s="186" t="s">
        <v>1501</v>
      </c>
      <c r="G3" s="186" t="s">
        <v>1502</v>
      </c>
      <c r="H3" s="186" t="s">
        <v>1503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1505</v>
      </c>
      <c r="D12" s="187">
        <v>9049</v>
      </c>
      <c r="E12" s="188">
        <v>46044</v>
      </c>
      <c r="F12" s="190" t="s">
        <v>1506</v>
      </c>
      <c r="G12" s="187" t="s">
        <v>1507</v>
      </c>
      <c r="H12" s="187"/>
    </row>
    <row r="13" spans="3:8">
      <c r="C13" s="187" t="s">
        <v>1505</v>
      </c>
      <c r="D13" s="187">
        <v>9044</v>
      </c>
      <c r="E13" s="188">
        <v>46044</v>
      </c>
      <c r="F13" s="190" t="s">
        <v>1508</v>
      </c>
      <c r="G13" s="187" t="s">
        <v>1509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1511</v>
      </c>
      <c r="C2" s="83" t="s">
        <v>1196</v>
      </c>
      <c r="D2" s="83" t="s">
        <v>1198</v>
      </c>
      <c r="E2" s="83" t="s">
        <v>1512</v>
      </c>
      <c r="F2" s="83" t="s">
        <v>1513</v>
      </c>
      <c r="G2" s="83" t="s">
        <v>1514</v>
      </c>
      <c r="H2" s="83" t="s">
        <v>1515</v>
      </c>
      <c r="I2" s="83" t="s">
        <v>1516</v>
      </c>
      <c r="J2" s="83" t="s">
        <v>1517</v>
      </c>
      <c r="K2" s="109" t="s">
        <v>1518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TSF1</v>
      </c>
      <c r="F133" s="114" t="str">
        <f>IF(FN_MC!M114="","*",FN_MC!M114)</f>
        <v>TBS-TAL</v>
      </c>
      <c r="G133" s="101" t="str">
        <f>IF(FN_MC!I114="","*",FN_MC!I114)</f>
        <v>TMJ1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TMO1</v>
      </c>
      <c r="F144" s="114" t="str">
        <f>IF(FN_MC!M125="","*",FN_MC!M125)</f>
        <v>TMO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ZTP</v>
      </c>
      <c r="F148" s="114" t="str">
        <f>IF(FN_MC!M129="","*",FN_MC!M129)</f>
        <v>ZAY-ZTP</v>
      </c>
      <c r="G148" s="101" t="str">
        <f>IF(FN_MC!I129="","*",FN_MC!I129)</f>
        <v>ZJU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A2" sqref="A2:K12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1519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1520</v>
      </c>
      <c r="B3" s="91" t="s">
        <v>1521</v>
      </c>
      <c r="C3" s="91" t="s">
        <v>7</v>
      </c>
      <c r="D3" s="92" t="s">
        <v>1211</v>
      </c>
      <c r="E3" s="92" t="s">
        <v>366</v>
      </c>
      <c r="F3" s="92" t="s">
        <v>1522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1523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IF(FN_MC!Y114="","*",FN_MC!Y114)</f>
        <v>*</v>
      </c>
      <c r="B112" s="95" t="str">
        <f>IF(FN_MC!X114="","*",FN_MC!X114)</f>
        <v>Oportunidade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TSF1</v>
      </c>
      <c r="J112" s="96" t="str">
        <f>IF(FN_MC!I114="","*",FN_MC!I114)</f>
        <v>TMJ1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665.9</v>
      </c>
      <c r="O112" s="183">
        <f>IF(FN_MC!L114="","*",FN_MC!L114)</f>
        <v>664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1680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IF(FN_MC!Y115="","*",FN_MC!Y115)</f>
        <v>*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IF(FN_MC!Y117="","*",FN_MC!Y117)</f>
        <v>*</v>
      </c>
      <c r="B115" s="95" t="str">
        <f>IF(FN_MC!X117="","*",FN_MC!X117)</f>
        <v>Oportunidade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IF(FN_MC!Y119="","*",FN_MC!Y119)</f>
        <v>*</v>
      </c>
      <c r="B117" s="95" t="str">
        <f>IF(FN_MC!X119="","*",FN_MC!X119)</f>
        <v>Oportunidade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Execução de solda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IF(FN_MC!Y123="","*",FN_MC!Y123)</f>
        <v>*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IF(FN_MC!Y125="","*",FN_MC!Y125)</f>
        <v>*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TMO1</v>
      </c>
      <c r="J123" s="96" t="str">
        <f>IF(FN_MC!I125="","*",FN_MC!I125)</f>
        <v>-</v>
      </c>
      <c r="K123" s="96" t="str">
        <f>IF(FN_MC!M125="","*",FN_MC!M125)</f>
        <v>TMO</v>
      </c>
      <c r="L123" s="196" t="str">
        <f>IF(FN_MC!N125="","*",FN_MC!N125)</f>
        <v>TMO1</v>
      </c>
      <c r="M123" s="97">
        <f>IF(FN_MC!J125="","*",FN_MC!J125)</f>
        <v>74</v>
      </c>
      <c r="N123" s="183">
        <f>IF(FN_MC!K125="","*",FN_MC!K125)</f>
        <v>143.35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IF(FN_MC!Y127="","*",FN_MC!Y127)</f>
        <v>*</v>
      </c>
      <c r="B125" s="95" t="str">
        <f>IF(FN_MC!X127="","*",FN_MC!X127)</f>
        <v>Oportunidade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Execução de solda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IF(FN_MC!Y129="","*",FN_MC!Y129)</f>
        <v>*</v>
      </c>
      <c r="B127" s="95" t="str">
        <f>IF(FN_MC!X129="","*",FN_MC!X129)</f>
        <v>Oportunidade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RAMAL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ZTP</v>
      </c>
      <c r="J127" s="96" t="str">
        <f>IF(FN_MC!I129="","*",FN_MC!I129)</f>
        <v>ZJU</v>
      </c>
      <c r="K127" s="96" t="str">
        <f>IF(FN_MC!M129="","*",FN_MC!M129)</f>
        <v>ZAY-ZTP</v>
      </c>
      <c r="L127" s="196" t="str">
        <f>IF(FN_MC!N129="","*",FN_MC!N129)</f>
        <v>ZAYZTP</v>
      </c>
      <c r="M127" s="97">
        <f>IF(FN_MC!J129="","*",FN_MC!J129)</f>
        <v>78</v>
      </c>
      <c r="N127" s="183">
        <f>IF(FN_MC!K129="","*",FN_MC!K129)</f>
        <v>334</v>
      </c>
      <c r="O127" s="183">
        <f>IF(FN_MC!L129="","*",FN_MC!L129)</f>
        <v>275</v>
      </c>
      <c r="P127" s="107">
        <f>IF(FN_MC!O129="","*",FN_MC!O129)</f>
        <v>0.33333333333333331</v>
      </c>
      <c r="Q127" s="107">
        <f>IF(FN_MC!P129="","*",FN_MC!P129)</f>
        <v>4.1666666666666664E-2</v>
      </c>
      <c r="R127" s="96" t="str">
        <f>IF(FN_MC!Q129="","*",CONCATENATE(FN_MC!Q129," ",FN_MC!R129))</f>
        <v>1 BINÁRIO</v>
      </c>
      <c r="S127" s="96" t="str">
        <f>IF(FN_MC!V129="","*",FN_MC!V129)</f>
        <v>Wesley</v>
      </c>
      <c r="T127" s="96" t="str">
        <f>IF(FN_MC!W129="","*",FN_MC!W129)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1525</v>
      </c>
      <c r="C4" s="191" t="s">
        <v>1526</v>
      </c>
      <c r="D4" s="191" t="s">
        <v>1527</v>
      </c>
      <c r="E4" s="191" t="s">
        <v>1528</v>
      </c>
      <c r="F4" s="191" t="s">
        <v>366</v>
      </c>
      <c r="G4" s="191" t="s">
        <v>1529</v>
      </c>
    </row>
    <row r="5" spans="2:7">
      <c r="B5" s="192" t="s">
        <v>1530</v>
      </c>
      <c r="C5" s="192">
        <v>309525</v>
      </c>
      <c r="D5" s="192" t="s">
        <v>1531</v>
      </c>
      <c r="E5" s="192" t="s">
        <v>249</v>
      </c>
      <c r="F5" s="192" t="s">
        <v>1532</v>
      </c>
      <c r="G5" s="193">
        <v>46296</v>
      </c>
    </row>
    <row r="6" spans="2:7">
      <c r="B6" s="192" t="s">
        <v>1533</v>
      </c>
      <c r="C6" s="192">
        <v>257410</v>
      </c>
      <c r="D6" s="192" t="s">
        <v>1534</v>
      </c>
      <c r="E6" s="192" t="s">
        <v>249</v>
      </c>
      <c r="F6" s="192" t="s">
        <v>1532</v>
      </c>
      <c r="G6" s="193"/>
    </row>
    <row r="7" spans="2:7">
      <c r="B7" s="192" t="s">
        <v>1481</v>
      </c>
      <c r="C7" s="192">
        <v>256875</v>
      </c>
      <c r="D7" s="192" t="s">
        <v>1535</v>
      </c>
      <c r="E7" s="192" t="s">
        <v>249</v>
      </c>
      <c r="F7" s="192" t="s">
        <v>1532</v>
      </c>
      <c r="G7" s="193">
        <v>46296</v>
      </c>
    </row>
    <row r="8" spans="2:7">
      <c r="B8" s="192" t="s">
        <v>1536</v>
      </c>
      <c r="C8" s="192">
        <v>257278</v>
      </c>
      <c r="D8" s="192" t="s">
        <v>1537</v>
      </c>
      <c r="E8" s="192" t="s">
        <v>240</v>
      </c>
      <c r="F8" s="192" t="s">
        <v>1538</v>
      </c>
      <c r="G8" s="193">
        <v>46235</v>
      </c>
    </row>
    <row r="9" spans="2:7">
      <c r="B9" s="192" t="s">
        <v>1539</v>
      </c>
      <c r="C9" s="192">
        <v>261794</v>
      </c>
      <c r="D9" s="192" t="s">
        <v>1540</v>
      </c>
      <c r="E9" s="192" t="s">
        <v>240</v>
      </c>
      <c r="F9" s="192" t="s">
        <v>1538</v>
      </c>
      <c r="G9" s="193">
        <v>46082</v>
      </c>
    </row>
    <row r="10" spans="2:7">
      <c r="B10" s="192" t="s">
        <v>1541</v>
      </c>
      <c r="C10" s="192">
        <v>257033</v>
      </c>
      <c r="D10" s="192" t="s">
        <v>1542</v>
      </c>
      <c r="E10" s="192" t="s">
        <v>240</v>
      </c>
      <c r="F10" s="192" t="s">
        <v>480</v>
      </c>
      <c r="G10" s="192" t="s">
        <v>1543</v>
      </c>
    </row>
    <row r="11" spans="2:7">
      <c r="B11" s="192" t="s">
        <v>1544</v>
      </c>
      <c r="C11" s="192">
        <v>396578</v>
      </c>
      <c r="D11" s="192" t="s">
        <v>1545</v>
      </c>
      <c r="E11" s="192" t="s">
        <v>240</v>
      </c>
      <c r="F11" s="192" t="s">
        <v>480</v>
      </c>
      <c r="G11" s="192" t="s">
        <v>1543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1546</v>
      </c>
      <c r="D5" s="271"/>
      <c r="E5" s="271"/>
      <c r="F5" s="271"/>
      <c r="G5" s="271"/>
      <c r="H5" s="271"/>
      <c r="I5" s="271"/>
      <c r="J5" s="272"/>
      <c r="K5" s="273" t="s">
        <v>1547</v>
      </c>
      <c r="L5" s="274"/>
      <c r="M5" s="274"/>
      <c r="N5" s="274"/>
      <c r="O5" s="275" t="s">
        <v>1548</v>
      </c>
      <c r="P5" s="276"/>
      <c r="Q5" s="277"/>
    </row>
    <row r="6" spans="1:17" s="81" customFormat="1" ht="15.75" customHeight="1">
      <c r="A6" s="75" t="s">
        <v>1522</v>
      </c>
      <c r="B6" s="82" t="s">
        <v>1521</v>
      </c>
      <c r="C6" s="83" t="s">
        <v>1211</v>
      </c>
      <c r="D6" s="84" t="s">
        <v>1212</v>
      </c>
      <c r="E6" s="83" t="s">
        <v>1549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1550</v>
      </c>
      <c r="M6" s="116" t="s">
        <v>29</v>
      </c>
      <c r="N6" s="117" t="s">
        <v>1206</v>
      </c>
      <c r="O6" s="165" t="s">
        <v>1249</v>
      </c>
      <c r="P6" s="128"/>
      <c r="Q6" s="139" t="s">
        <v>1551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Oportunidade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TSF1</v>
      </c>
      <c r="G137" s="87" t="str">
        <f>IF(FN_MC!M114="","*",FN_MC!M114)</f>
        <v>TBS-TAL</v>
      </c>
      <c r="H137" s="125">
        <f>IF(FN_MC!K114="","*",FN_MC!K114)</f>
        <v>665.9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TSF1</v>
      </c>
      <c r="L137" s="118" t="str">
        <f>IF(FN_MC!AM114="","*",FN_MC!AM114)</f>
        <v>TBS-TAL</v>
      </c>
      <c r="M137" s="118">
        <f>IF(FN_MC!AP114="","*",FN_MC!AP114)</f>
        <v>665.9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Oportunidade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Oportunidade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Oportunidade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TMO1</v>
      </c>
      <c r="G148" s="87" t="str">
        <f>IF(FN_MC!M125="","*",FN_MC!M125)</f>
        <v>TMO</v>
      </c>
      <c r="H148" s="125">
        <f>IF(FN_MC!K125="","*",FN_MC!K125)</f>
        <v>143.35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TMO1</v>
      </c>
      <c r="L148" s="118" t="str">
        <f>IF(FN_MC!AM125="","*",FN_MC!AM125)</f>
        <v>TMO</v>
      </c>
      <c r="M148" s="118">
        <f>IF(FN_MC!AP125="","*",FN_MC!AP125)</f>
        <v>143.35</v>
      </c>
      <c r="N148" s="118" t="str">
        <f>IF(FN_MC!AM125="","*",FN_MC!AM125)</f>
        <v>TMO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2026-02-11T18:05:08Z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