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547" documentId="8_{C16AF0B1-DE6F-4D81-B6CC-DB7BBC320B89}" xr6:coauthVersionLast="47" xr6:coauthVersionMax="47" xr10:uidLastSave="{613E93E2-9E65-426D-A657-39697B2879D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93" i="1" l="1" a="1"/>
  <c r="M693" i="1" s="1"/>
  <c r="N693" i="1" a="1"/>
  <c r="N693" i="1" s="1"/>
  <c r="M728" i="1" a="1"/>
  <c r="M728" i="1" s="1"/>
  <c r="N707" i="1" a="1"/>
  <c r="N707" i="1" s="1"/>
  <c r="M707" i="1" a="1"/>
  <c r="M707" i="1" s="1"/>
  <c r="N699" i="1" a="1"/>
  <c r="N699" i="1" s="1"/>
  <c r="M699" i="1" a="1"/>
  <c r="M699" i="1" s="1"/>
  <c r="AO681" i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K687" i="15"/>
  <c r="L687" i="15"/>
  <c r="R690" i="1"/>
  <c r="R687" i="15" s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K688" i="15"/>
  <c r="L688" i="15"/>
  <c r="R691" i="1"/>
  <c r="R688" i="15" s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K689" i="15"/>
  <c r="L689" i="15"/>
  <c r="R692" i="1"/>
  <c r="R689" i="15" s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K690" i="15"/>
  <c r="L690" i="15"/>
  <c r="R693" i="1"/>
  <c r="R690" i="15" s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K691" i="15"/>
  <c r="L691" i="15"/>
  <c r="R694" i="1"/>
  <c r="R691" i="15" s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K693" i="15"/>
  <c r="L693" i="15"/>
  <c r="R696" i="1"/>
  <c r="R693" i="15" s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K694" i="15"/>
  <c r="L694" i="15"/>
  <c r="R697" i="1"/>
  <c r="R694" i="15" s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K695" i="15"/>
  <c r="L695" i="15"/>
  <c r="R698" i="1"/>
  <c r="R695" i="15" s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K696" i="15"/>
  <c r="L696" i="15"/>
  <c r="R699" i="1"/>
  <c r="R696" i="15" s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K697" i="15"/>
  <c r="L697" i="15"/>
  <c r="R700" i="1"/>
  <c r="R697" i="15" s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K698" i="15"/>
  <c r="L698" i="15"/>
  <c r="R701" i="1"/>
  <c r="R698" i="15" s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K699" i="15"/>
  <c r="L699" i="15"/>
  <c r="R702" i="1"/>
  <c r="R699" i="15" s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K702" i="15"/>
  <c r="L702" i="15"/>
  <c r="R705" i="1"/>
  <c r="R702" i="15" s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K703" i="15"/>
  <c r="L703" i="15"/>
  <c r="R706" i="1"/>
  <c r="R703" i="15" s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K704" i="15"/>
  <c r="L704" i="15"/>
  <c r="R707" i="1"/>
  <c r="R704" i="15" s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R705" i="15" s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R706" i="15" s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K708" i="15"/>
  <c r="L708" i="15"/>
  <c r="R711" i="1"/>
  <c r="R708" i="15" s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R709" i="15" s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R710" i="15" s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R711" i="15" s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K714" i="15"/>
  <c r="L714" i="15"/>
  <c r="R717" i="1"/>
  <c r="R714" i="15" s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K715" i="15"/>
  <c r="L715" i="15"/>
  <c r="R718" i="1"/>
  <c r="R715" i="15" s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K717" i="15"/>
  <c r="L717" i="15"/>
  <c r="R720" i="1"/>
  <c r="R717" i="15" s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R718" i="15" s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R719" i="15" s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R720" i="15" s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R721" i="15" s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R722" i="15" s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K723" i="15"/>
  <c r="L723" i="15"/>
  <c r="R726" i="1"/>
  <c r="R723" i="15" s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K724" i="15"/>
  <c r="L724" i="15"/>
  <c r="R727" i="1"/>
  <c r="R724" i="15" s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K725" i="15"/>
  <c r="L725" i="15"/>
  <c r="R728" i="1"/>
  <c r="R725" i="15" s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R726" i="15" s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U656" i="15" l="1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<sst xmlns="http://schemas.openxmlformats.org/spreadsheetml/2006/main" count="14283" uniqueCount="2087">
  <si>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</si>
  <si>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</si>
  <si>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</si>
  <si>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</si>
  <si>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</si>
  <si>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</si>
  <si>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</si>
  <si>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</si>
  <si>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</si>
  <si>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</si>
  <si>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</si>
  <si>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</si>
  <si>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</si>
  <si>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</si>
  <si>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</si>
  <si>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</si>
  <si>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</si>
  <si>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</si>
  <si>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</si>
  <si>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</si>
  <si>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</si>
  <si>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</si>
  <si>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</si>
  <si>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</si>
  <si>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</si>
  <si>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</si>
  <si>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</si>
  <si>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</si>
  <si>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</si>
  <si>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</si>
  <si>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</si>
  <si>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</si>
  <si>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</si>
  <si>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</si>
  <si>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</si>
  <si>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</si>
  <si>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</si>
  <si>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</si>
  <si>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</si>
  <si>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</si>
  <si>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</si>
  <si>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</si>
  <si>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</si>
  <si>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</si>
  <si>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</si>
  <si>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</si>
  <si>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</si>
  <si>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</si>
  <si>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</si>
  <si>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</si>
  <si>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</si>
  <si>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</si>
  <si>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</si>
  <si>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</si>
  <si>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</si>
  <si>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</si>
  <si>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</si>
  <si>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</si>
  <si>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</si>
  <si>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</si>
  <si>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</si>
  <si>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</si>
  <si>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</si>
  <si>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</si>
  <si>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</si>
  <si>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</si>
  <si>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</si>
  <si>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</si>
  <si>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</si>
  <si>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</si>
  <si>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</si>
  <si>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</si>
  <si>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</si>
  <si>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</si>
  <si>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</si>
  <si>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</si>
  <si>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</si>
  <si>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</si>
  <si>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</si>
  <si>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</si>
  <si>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</si>
  <si>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</si>
  <si>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</si>
  <si>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</si>
  <si>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</si>
  <si>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</si>
  <si>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</si>
  <si>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</si>
  <si>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</si>
  <si>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</si>
  <si>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</si>
  <si>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</si>
  <si>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</si>
  <si>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</si>
  <si>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</si>
  <si>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</si>
  <si>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</si>
  <si>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</si>
  <si>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</si>
  <si>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</si>
  <si>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</si>
  <si>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</si>
  <si>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</si>
  <si>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</si>
  <si>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</si>
  <si>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</si>
  <si>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</si>
  <si>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</si>
  <si>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</si>
  <si>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</si>
  <si>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</si>
  <si>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</si>
  <si>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</si>
  <si>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</si>
  <si>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</si>
  <si>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</si>
  <si>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</si>
  <si>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</si>
  <si>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</si>
  <si>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</si>
  <si>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</si>
  <si>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</si>
  <si>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</si>
  <si>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</si>
  <si>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</si>
  <si>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</si>
  <si>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</si>
  <si>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</si>
  <si>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</si>
  <si>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</si>
  <si>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</si>
  <si>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</si>
  <si>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</si>
  <si>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</si>
  <si>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</si>
  <si>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</si>
  <si>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</si>
  <si>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</si>
  <si>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</si>
  <si>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</si>
  <si>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</si>
  <si>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</si>
  <si>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</si>
  <si>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</si>
  <si>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</si>
  <si>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</si>
  <si>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</si>
  <si>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</si>
  <si>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</si>
  <si>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</si>
  <si>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</si>
  <si>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</si>
  <si>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</si>
  <si>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</si>
  <si>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</si>
  <si>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</si>
  <si>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</si>
  <si>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</si>
  <si>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</si>
  <si>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</si>
  <si>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</si>
  <si>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</si>
  <si>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</si>
  <si>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</si>
  <si>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</si>
  <si>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</si>
  <si>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</si>
  <si>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</si>
  <si>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</si>
  <si>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</si>
  <si>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</si>
  <si>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</si>
  <si>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</si>
  <si>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</si>
  <si>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</si>
  <si>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</si>
  <si>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</si>
  <si>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</si>
  <si>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</si>
  <si>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</si>
  <si>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</si>
  <si>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</si>
  <si>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</si>
  <si>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</si>
  <si>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</si>
  <si>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</si>
  <si>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</si>
  <si>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</si>
  <si>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</si>
  <si>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</si>
  <si>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</si>
  <si>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</si>
  <si>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</si>
  <si>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</si>
  <si>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</si>
  <si>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</si>
  <si>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</si>
  <si>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</si>
  <si>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</si>
  <si>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</si>
  <si>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</si>
  <si>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</si>
  <si>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</si>
  <si>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</si>
  <si>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</si>
  <si>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</si>
  <si>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</si>
  <si>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</si>
  <si>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</si>
  <si>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</si>
  <si>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</si>
  <si>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</si>
  <si>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</si>
  <si>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</si>
  <si>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</si>
  <si>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</si>
  <si>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</si>
  <si>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</si>
  <si>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</si>
  <si>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</si>
  <si>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</si>
  <si>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</si>
  <si>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</si>
  <si>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</si>
  <si>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</si>
  <si>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</si>
  <si>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</si>
  <si>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</si>
  <si>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</si>
  <si>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</si>
  <si>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</si>
  <si>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</si>
  <si>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</si>
  <si>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</si>
  <si>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</si>
  <si>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</si>
  <si>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</si>
  <si>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</si>
  <si>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</si>
  <si>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</si>
  <si>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</si>
  <si>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</si>
  <si>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</si>
  <si>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</si>
  <si>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</si>
  <si>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</si>
  <si>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</si>
  <si>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</si>
  <si>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</si>
  <si>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</si>
  <si>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</si>
  <si>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</si>
  <si>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</si>
  <si>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</si>
  <si>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</si>
  <si>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</si>
  <si>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</si>
  <si>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</si>
  <si>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</si>
  <si>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</si>
  <si>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</si>
  <si>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</si>
  <si>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</si>
  <si>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</si>
  <si>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</si>
  <si>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</si>
  <si>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</si>
  <si>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</si>
  <si>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</si>
  <si>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</si>
  <si>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</si>
  <si>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</si>
  <si>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</si>
  <si>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</si>
  <si>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</si>
  <si>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</si>
  <si>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</si>
  <si>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</si>
  <si>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</si>
  <si>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</si>
  <si>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</si>
  <si>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</si>
  <si>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</si>
  <si>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</si>
  <si>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</si>
  <si>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</si>
  <si>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</si>
  <si>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</si>
  <si>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</si>
  <si>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</si>
  <si>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</si>
  <si>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</si>
  <si>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</si>
  <si>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</si>
  <si>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</si>
  <si>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</si>
  <si>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</si>
  <si>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</si>
  <si>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</si>
  <si>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</si>
  <si>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</si>
  <si>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</si>
  <si>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</si>
  <si>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</si>
  <si>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</si>
  <si>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</si>
  <si>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</si>
  <si>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</si>
  <si>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</si>
  <si>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</si>
  <si>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</si>
  <si>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</si>
  <si>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</si>
  <si>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</si>
  <si>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</si>
  <si>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</si>
  <si>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</si>
  <si>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</si>
  <si>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</si>
  <si>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</si>
  <si>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</si>
  <si>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</si>
  <si>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</si>
  <si>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</si>
  <si>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</si>
  <si>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</si>
  <si>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</si>
  <si>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</si>
  <si>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</si>
  <si>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</si>
  <si>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</si>
  <si>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</si>
  <si>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</si>
  <si>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</si>
  <si>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</si>
  <si>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</si>
  <si>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</si>
  <si>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</si>
  <si>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</si>
  <si>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</si>
  <si>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</si>
  <si>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</si>
  <si>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</si>
  <si>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</si>
  <si>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</si>
  <si>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</si>
  <si>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</si>
  <si>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</si>
  <si>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</si>
  <si>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</si>
  <si>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</si>
  <si>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</si>
  <si>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</si>
  <si>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</si>
  <si>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</si>
  <si>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</si>
  <si>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</si>
  <si>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</si>
  <si>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</si>
  <si>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</si>
  <si>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</si>
  <si>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</si>
  <si>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</si>
  <si>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</si>
  <si>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</si>
  <si>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</si>
  <si>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</si>
  <si>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</si>
  <si>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</si>
  <si>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</si>
  <si>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</si>
  <si>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</si>
  <si>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</si>
  <si>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</si>
  <si>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</si>
  <si>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</si>
  <si>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</si>
  <si>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</si>
  <si>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</si>
  <si>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</si>
  <si>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</si>
  <si>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</si>
  <si>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</si>
  <si>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</si>
  <si>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</si>
  <si>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</si>
  <si>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</si>
  <si>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</si>
  <si>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</si>
  <si>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</si>
  <si>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</si>
  <si>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</si>
  <si>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</si>
  <si>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</si>
  <si>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</si>
  <si>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</si>
  <si>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</si>
  <si>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</si>
  <si>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</si>
  <si>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</si>
  <si>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</si>
  <si>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</si>
  <si>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</si>
  <si>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</si>
  <si>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</si>
  <si>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</si>
  <si>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</si>
  <si>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</si>
  <si>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</si>
  <si>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</si>
  <si>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</si>
  <si>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</si>
  <si>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</si>
  <si>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</si>
  <si>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</si>
  <si>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</si>
  <si>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</si>
  <si>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</si>
  <si>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</si>
  <si>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</si>
  <si>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</si>
  <si>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</si>
  <si>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</si>
  <si>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</si>
  <si>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</si>
  <si>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</si>
  <si>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</si>
  <si>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</si>
  <si>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</si>
  <si>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</si>
  <si>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</si>
  <si>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</si>
  <si>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</si>
  <si>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</si>
  <si>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</si>
  <si>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</si>
  <si>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</si>
  <si>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</si>
  <si>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</si>
  <si>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</si>
  <si>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</si>
  <si>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</si>
  <si>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</si>
  <si>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</si>
  <si>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</si>
  <si>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</si>
  <si>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</si>
  <si>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</si>
  <si>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</si>
  <si>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</si>
  <si>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</si>
  <si>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</si>
  <si>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</si>
  <si>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</si>
  <si>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</si>
  <si>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</si>
  <si>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</si>
  <si>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</si>
  <si>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</si>
  <si>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</si>
  <si>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</si>
  <si>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</si>
  <si>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</si>
  <si>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</si>
  <si>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</si>
  <si>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</si>
  <si>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</si>
  <si>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</si>
  <si>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</si>
  <si>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</si>
  <si>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</si>
  <si>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</si>
  <si>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</si>
  <si>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</si>
  <si>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</si>
  <si>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</si>
  <si>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</si>
  <si>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</si>
  <si>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</si>
  <si>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</si>
  <si>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</si>
  <si>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</si>
  <si>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</si>
  <si>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</si>
  <si>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</si>
  <si>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</si>
  <si>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</si>
  <si>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</si>
  <si>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</si>
  <si>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</si>
  <si>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</si>
  <si>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</si>
  <si>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</si>
  <si>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</si>
  <si>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</si>
  <si>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</si>
  <si>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</si>
  <si>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</si>
  <si>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</si>
  <si>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</si>
  <si>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</si>
  <si>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</si>
  <si>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</si>
  <si>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</si>
  <si>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</si>
  <si>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</si>
  <si>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</si>
  <si>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</si>
  <si>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</si>
  <si>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</si>
  <si>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</si>
  <si>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</si>
  <si>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</si>
  <si>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</si>
  <si>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</si>
  <si>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</si>
  <si>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</si>
  <si>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</si>
  <si>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</si>
  <si>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</si>
  <si>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</si>
  <si>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</si>
  <si>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</si>
  <si>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</si>
  <si>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</si>
  <si>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</si>
  <si>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</si>
  <si>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</si>
  <si>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</si>
  <si>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</si>
  <si>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</si>
  <si>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</si>
  <si>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</si>
  <si>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</si>
  <si>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</si>
  <si>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</si>
  <si>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</si>
  <si>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</si>
  <si>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</si>
  <si>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</si>
  <si>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</si>
  <si>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</si>
  <si>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</si>
  <si>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</si>
  <si>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</si>
  <si>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</si>
  <si>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</si>
  <si>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</si>
  <si>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</si>
  <si>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</si>
  <si>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</si>
  <si>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</si>
  <si>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</si>
  <si>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</si>
  <si>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</si>
  <si>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</si>
  <si>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</si>
  <si>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</si>
  <si>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</si>
  <si>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</si>
  <si>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</si>
  <si>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</si>
  <si>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</si>
  <si>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</si>
  <si>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</si>
  <si>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</si>
  <si>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</si>
  <si>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</si>
  <si>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</si>
  <si>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</si>
  <si>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</si>
  <si>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</si>
  <si>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</si>
  <si>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</si>
  <si>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</si>
  <si>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</si>
  <si>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</si>
  <si>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</si>
  <si>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</si>
  <si>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</si>
  <si>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</si>
  <si>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</si>
  <si>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</si>
  <si>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</si>
  <si>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</si>
  <si>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</si>
  <si>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</si>
  <si>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</si>
  <si>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</si>
  <si>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</si>
  <si>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</si>
  <si>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</si>
  <si>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</si>
  <si>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</si>
  <si>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</si>
  <si>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</si>
  <si>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</si>
  <si>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</si>
  <si>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</si>
  <si>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</si>
  <si>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</si>
  <si>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</si>
  <si>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</si>
  <si>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</si>
  <si>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</si>
  <si>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</si>
  <si>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</si>
  <si>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</si>
  <si>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</si>
  <si>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</si>
  <si>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</si>
  <si>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</si>
  <si>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</si>
  <si>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</si>
  <si>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</si>
  <si>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</si>
  <si>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</si>
  <si>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</si>
  <si>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</si>
  <si>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</si>
  <si>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</si>
  <si>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</si>
  <si>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</si>
  <si>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</si>
  <si>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</si>
  <si>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</si>
  <si>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</si>
  <si>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</si>
  <si>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</si>
  <si>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</si>
  <si>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</si>
  <si>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</si>
  <si>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</si>
  <si>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</si>
  <si>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</si>
  <si>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</si>
  <si>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</si>
  <si>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</si>
  <si>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</si>
  <si>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</si>
  <si>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</si>
  <si>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</si>
  <si>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</si>
  <si>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</si>
  <si>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</si>
  <si>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</si>
  <si>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</si>
  <si>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</si>
  <si>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</si>
  <si>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</si>
  <si>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</si>
  <si>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</si>
  <si>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</si>
  <si>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</si>
  <si>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</si>
  <si>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</si>
  <si>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</si>
  <si>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</si>
  <si>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</si>
  <si>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</si>
  <si>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</si>
  <si>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</si>
  <si>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</si>
  <si>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</si>
  <si>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</si>
  <si>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</si>
  <si>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</si>
  <si>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</si>
  <si>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</si>
  <si>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</si>
  <si>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</si>
  <si>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</si>
  <si>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</si>
  <si>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</si>
  <si>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</si>
  <si>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</si>
  <si>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</si>
  <si>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</si>
  <si>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</si>
  <si>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</si>
  <si>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</si>
  <si>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</si>
  <si>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</si>
  <si>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</si>
  <si>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</si>
  <si>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</si>
  <si>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</si>
  <si>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</si>
  <si>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</si>
  <si>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</si>
  <si>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</si>
  <si>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</si>
  <si>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</si>
  <si>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</si>
  <si>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</si>
  <si>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</si>
  <si>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</si>
  <si>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</si>
  <si>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</si>
  <si>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</si>
  <si>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</si>
  <si>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</si>
  <si>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</si>
  <si>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</si>
  <si>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</si>
  <si>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</si>
  <si>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</si>
  <si>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</si>
  <si>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</si>
  <si>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</si>
  <si>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</si>
  <si>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</si>
  <si>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</si>
  <si>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</si>
  <si>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</si>
  <si>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</si>
  <si>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</si>
  <si>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</si>
  <si>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</si>
  <si>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</si>
  <si>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</si>
  <si>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</si>
  <si>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</si>
  <si>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</si>
  <si>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</si>
  <si>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</si>
  <si>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</si>
  <si>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</si>
  <si>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</si>
  <si>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</si>
  <si>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</si>
  <si>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</si>
  <si>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</si>
  <si>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</si>
  <si>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</si>
  <si>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</si>
  <si>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</si>
  <si>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</si>
  <si>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</si>
  <si>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</si>
  <si>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</si>
  <si>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</si>
  <si>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</si>
  <si>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</si>
  <si>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</si>
  <si>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</si>
  <si>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</si>
  <si>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</si>
  <si>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</si>
  <si>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</si>
  <si>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</si>
  <si>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</si>
  <si>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</si>
  <si>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</si>
  <si>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</si>
  <si>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</si>
  <si>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</si>
  <si>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</si>
  <si>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</si>
  <si>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</si>
  <si>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</si>
  <si>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</si>
  <si>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</si>
  <si>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</si>
  <si>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</si>
  <si>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</si>
  <si>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</si>
  <si>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</si>
  <si>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</si>
  <si>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</si>
  <si>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</si>
  <si>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</si>
  <si>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</si>
  <si>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</si>
  <si>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</si>
  <si>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</si>
  <si>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</si>
  <si>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</si>
  <si>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</si>
  <si>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</si>
  <si>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</si>
  <si>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</si>
  <si>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</si>
  <si>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</si>
  <si>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</si>
  <si>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</si>
  <si>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</si>
  <si>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</si>
  <si>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</si>
  <si>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</si>
  <si>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</si>
  <si>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</si>
  <si>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</si>
  <si>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</si>
  <si>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</si>
  <si>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</si>
  <si>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</si>
  <si>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</si>
  <si>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</si>
  <si>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</si>
  <si>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</si>
  <si>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</si>
  <si>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</si>
  <si>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</si>
  <si>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</si>
  <si>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</si>
  <si>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</si>
  <si>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</si>
  <si>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</si>
  <si>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</si>
  <si>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</si>
  <si>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</si>
  <si>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</si>
  <si>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</si>
  <si>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</si>
  <si>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</si>
  <si>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</si>
  <si>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</si>
  <si>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</si>
  <si>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</si>
  <si>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</si>
  <si>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</si>
  <si>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</si>
  <si>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</si>
  <si>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</si>
  <si>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</si>
  <si>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</si>
  <si>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</si>
  <si>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</si>
  <si>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</si>
  <si>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</si>
  <si>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</si>
  <si>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</si>
  <si>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</si>
  <si>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</si>
  <si>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</si>
  <si>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</si>
  <si>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</si>
  <si>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</si>
  <si>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</si>
  <si>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</si>
  <si>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</si>
  <si>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</si>
  <si>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</si>
  <si>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</si>
  <si>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</si>
  <si>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</si>
  <si>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</si>
  <si>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</si>
  <si>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</si>
  <si>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</si>
  <si>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</si>
  <si>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</si>
  <si>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</si>
  <si>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</si>
  <si>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</si>
  <si>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</si>
  <si>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</si>
  <si>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</si>
  <si>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</si>
  <si>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</si>
  <si>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</si>
  <si>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</si>
  <si>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</si>
  <si>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</si>
  <si>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</si>
  <si>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</si>
  <si>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</si>
  <si>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</si>
  <si>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</si>
  <si>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</si>
  <si>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</si>
  <si>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</si>
  <si>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</si>
  <si>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</si>
  <si>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</si>
  <si>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</si>
  <si>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</si>
  <si>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</si>
  <si>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</si>
  <si>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</si>
  <si>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</si>
  <si>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</si>
  <si>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</si>
  <si>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</si>
  <si>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</si>
  <si>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</si>
  <si>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</si>
  <si>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</si>
  <si>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</si>
  <si>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</si>
  <si>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</si>
  <si>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</si>
  <si>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</si>
  <si>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</si>
  <si>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</si>
  <si>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</si>
  <si>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</si>
  <si>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</si>
  <si>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</si>
  <si>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</si>
  <si>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</si>
  <si>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</si>
  <si>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</si>
  <si>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</si>
  <si>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</si>
  <si>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</si>
  <si>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</si>
  <si>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</si>
  <si>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</si>
  <si>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</si>
  <si>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</si>
  <si>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</si>
  <si>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</si>
  <si>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</si>
  <si>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</si>
  <si>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</si>
  <si>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</si>
  <si>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</si>
  <si>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</si>
  <si>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</si>
  <si>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</si>
  <si>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</si>
  <si>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</si>
  <si>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</si>
  <si>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</si>
  <si>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</si>
  <si>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</si>
  <si>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</si>
  <si>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</si>
  <si>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</si>
  <si>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</si>
  <si>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</si>
  <si>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</si>
  <si>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</si>
  <si>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</si>
  <si>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</si>
  <si>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</si>
  <si>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</si>
  <si>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</si>
  <si>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</si>
  <si>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</si>
  <si>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</si>
  <si>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</si>
  <si>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</si>
  <si>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</si>
  <si>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</si>
  <si>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</si>
  <si>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</si>
  <si>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</si>
  <si>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</si>
  <si>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</si>
  <si>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</si>
  <si>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</si>
  <si>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</si>
  <si>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</si>
  <si>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</si>
  <si>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</si>
  <si>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</si>
  <si>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</si>
  <si>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</si>
  <si>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</si>
  <si>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</si>
  <si>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</si>
  <si>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</si>
  <si>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</si>
  <si>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</si>
  <si>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</si>
  <si>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</si>
  <si>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</si>
  <si>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</si>
  <si>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</si>
  <si>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</si>
  <si>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</si>
  <si>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</si>
  <si>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</si>
  <si>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</si>
  <si>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</si>
  <si>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</si>
  <si>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</si>
  <si>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</si>
  <si>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</si>
  <si>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</si>
  <si>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</si>
  <si>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</si>
  <si>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</si>
  <si>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</si>
  <si>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</si>
  <si>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</si>
  <si>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</si>
  <si>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</si>
  <si>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</si>
  <si>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</si>
  <si>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</si>
  <si>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</si>
  <si>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</si>
  <si>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</si>
  <si>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</si>
  <si>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</si>
  <si>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</si>
  <si>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</si>
  <si>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</si>
  <si>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</si>
  <si>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</si>
  <si>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</si>
  <si>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</si>
  <si>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</si>
  <si>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</si>
  <si>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</si>
  <si>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</si>
  <si>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</si>
  <si>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</si>
  <si>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</si>
  <si>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</si>
  <si>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</si>
  <si>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</si>
  <si>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</si>
  <si>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</si>
  <si>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</si>
  <si>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</si>
  <si>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</si>
  <si>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</si>
  <si>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</si>
  <si>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</si>
  <si>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</si>
  <si>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</si>
  <si>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</si>
  <si>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</si>
  <si>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</si>
  <si>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</si>
  <si>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</si>
  <si>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</si>
  <si>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</si>
  <si>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</si>
  <si>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</si>
  <si>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</si>
  <si>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</si>
  <si>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</si>
  <si>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</si>
  <si>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</si>
  <si>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</si>
  <si>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</si>
  <si>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</si>
  <si>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</si>
  <si>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</si>
  <si>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</si>
  <si>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</si>
  <si>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</si>
  <si>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</si>
  <si>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</si>
  <si>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</si>
  <si>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</si>
  <si>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</si>
  <si>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</si>
  <si>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</si>
  <si>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</si>
  <si>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</si>
  <si>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</si>
  <si>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</si>
  <si>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</si>
  <si>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</si>
  <si>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</si>
  <si>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</si>
  <si>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</si>
  <si>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</si>
  <si>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</si>
  <si>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</si>
  <si>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</si>
  <si>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</si>
  <si>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</si>
  <si>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</si>
  <si>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</si>
  <si>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</si>
  <si>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</si>
  <si>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</si>
  <si>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</si>
  <si>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</si>
  <si>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</si>
  <si>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</si>
  <si>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</si>
  <si>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</si>
  <si>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</si>
  <si>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</si>
  <si>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</si>
  <si>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</si>
  <si>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</si>
  <si>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</si>
  <si>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</si>
  <si>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</si>
  <si>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</si>
  <si>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</si>
  <si>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</si>
  <si>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</si>
  <si>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</si>
  <si>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</si>
  <si>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</si>
  <si>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</si>
  <si>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</si>
  <si>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</si>
  <si>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</si>
  <si>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</si>
  <si>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</si>
  <si>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</si>
  <si>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</si>
  <si>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</si>
  <si>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</si>
  <si>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</si>
  <si>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</si>
  <si>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</si>
  <si>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</si>
  <si>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</si>
  <si>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</si>
  <si>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</si>
  <si>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</si>
  <si>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</si>
  <si>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</si>
  <si>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</si>
  <si>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</si>
  <si>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</si>
  <si>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</si>
  <si>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</si>
  <si>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</si>
  <si>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</si>
  <si>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</si>
  <si>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</si>
  <si>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</si>
  <si>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</si>
  <si>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</si>
  <si>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</si>
  <si>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</si>
  <si>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</si>
  <si>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</si>
  <si>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</si>
  <si>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</si>
  <si>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</si>
  <si>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</si>
  <si>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</si>
  <si>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</si>
  <si>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</si>
  <si>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</si>
  <si>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</si>
  <si>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</si>
  <si>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</si>
  <si>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</si>
  <si>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</si>
  <si>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</si>
  <si>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</si>
  <si>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</si>
  <si>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</si>
  <si>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</si>
  <si>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</si>
  <si>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</si>
  <si>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</si>
  <si>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</si>
  <si>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</si>
  <si>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</si>
  <si>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</si>
  <si>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</si>
  <si>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</si>
  <si>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</si>
  <si>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</si>
  <si>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</si>
  <si>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</si>
  <si>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</si>
  <si>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</si>
  <si>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</si>
  <si>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</si>
  <si>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</si>
  <si>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</si>
  <si>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</si>
  <si>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</si>
  <si>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</si>
  <si>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</si>
  <si>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</si>
  <si>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</si>
  <si>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</si>
  <si>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</si>
  <si>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</si>
  <si>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</si>
  <si>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</si>
  <si>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</si>
  <si>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</si>
  <si>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</si>
  <si>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</si>
  <si>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</si>
  <si>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</si>
  <si>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</si>
  <si>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</si>
  <si>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</si>
  <si>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</si>
  <si>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</si>
  <si>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</si>
  <si>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</si>
  <si>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</si>
  <si>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</si>
  <si>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</si>
  <si>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</si>
  <si>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</si>
  <si>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</si>
  <si>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</si>
  <si>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</si>
  <si>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</si>
  <si>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</si>
  <si>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</si>
  <si>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</si>
  <si>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</si>
  <si>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</si>
  <si>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</si>
  <si>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</si>
  <si>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</si>
  <si>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</si>
  <si>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</si>
  <si>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</si>
  <si>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</si>
  <si>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</si>
  <si>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</si>
  <si>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</si>
  <si>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</si>
  <si>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</si>
  <si>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</si>
  <si>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</si>
  <si>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</si>
  <si>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</si>
  <si>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</si>
  <si>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</si>
  <si>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</si>
  <si>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</si>
  <si>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</si>
  <si>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</si>
  <si>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</si>
  <si>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</si>
  <si>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</si>
  <si>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</si>
  <si>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</si>
  <si>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</si>
  <si>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</si>
  <si>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</si>
  <si>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</si>
  <si>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</si>
  <si>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</si>
  <si>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</si>
  <si>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</si>
  <si>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</si>
  <si>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</si>
  <si>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</si>
  <si>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</si>
  <si>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</si>
  <si>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</si>
  <si>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</si>
  <si>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</si>
  <si>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</si>
  <si>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</si>
  <si>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</si>
  <si>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</si>
  <si>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</si>
  <si>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</si>
  <si>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</si>
  <si>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</si>
  <si>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</si>
  <si>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</si>
  <si>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</si>
  <si>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</si>
  <si>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</si>
  <si>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</si>
  <si>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</si>
  <si>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</si>
  <si>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</si>
  <si>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</si>
  <si>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</si>
  <si>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</si>
  <si>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</si>
  <si>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</si>
  <si>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</si>
  <si>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</si>
  <si>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</si>
  <si>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</si>
  <si>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</si>
  <si>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</si>
  <si>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</si>
  <si>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</si>
  <si>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</si>
  <si>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</si>
  <si>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</si>
  <si>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</si>
  <si>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</si>
  <si>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</si>
  <si>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</si>
  <si>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</si>
  <si>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</si>
  <si>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</si>
  <si>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</si>
  <si>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</si>
  <si>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</si>
  <si>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</si>
  <si>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</si>
  <si>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</si>
  <si>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</si>
  <si>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</si>
  <si>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</si>
  <si>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</si>
  <si>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</si>
  <si>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</si>
  <si>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</si>
  <si>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</si>
  <si>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</si>
  <si>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</si>
  <si>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</si>
  <si>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</si>
  <si>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</si>
  <si>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</si>
  <si>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</si>
  <si>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</si>
  <si>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</si>
  <si>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</si>
  <si>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</si>
  <si>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</si>
  <si>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</si>
  <si>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</si>
  <si>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</si>
  <si>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</si>
  <si>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</si>
  <si>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</si>
  <si>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</si>
  <si>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</si>
  <si>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</si>
  <si>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</si>
  <si>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</si>
  <si>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</si>
  <si>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</si>
  <si>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</si>
  <si>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</si>
  <si>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</si>
  <si>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</si>
  <si>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</si>
  <si>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</si>
  <si>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</si>
  <si>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</si>
  <si>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</si>
  <si>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</si>
  <si>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</si>
  <si>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</si>
  <si>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</si>
  <si>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</si>
  <si>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</si>
  <si>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</si>
  <si>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</si>
  <si>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</si>
  <si>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</si>
  <si>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</si>
  <si>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</si>
  <si>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</si>
  <si>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</si>
  <si>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</si>
  <si>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</si>
  <si>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</si>
  <si>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</si>
  <si>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</si>
  <si>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</si>
  <si>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</si>
  <si>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</si>
  <si>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</si>
  <si>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</si>
  <si>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</si>
  <si>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</si>
  <si>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</si>
  <si>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</si>
  <si>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</si>
  <si>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</si>
  <si>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</si>
  <si>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</si>
  <si>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</si>
  <si>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</si>
  <si>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</si>
  <si>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</si>
  <si>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</si>
  <si>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</si>
  <si>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</si>
  <si>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</si>
  <si>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</si>
  <si>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</si>
  <si>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</si>
  <si>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</si>
  <si>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</si>
  <si>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</si>
  <si>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</si>
  <si>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</si>
  <si>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</si>
  <si>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</si>
  <si>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</si>
  <si>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</si>
  <si>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</si>
  <si>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</si>
  <si>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</si>
  <si>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</si>
  <si>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</si>
  <si>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</si>
  <si>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</si>
  <si>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</si>
  <si>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</si>
  <si>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</si>
  <si>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</si>
  <si>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</si>
  <si>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</si>
  <si>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</si>
  <si>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</si>
  <si>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</si>
  <si>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</si>
  <si>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</si>
  <si>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</si>
  <si>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</si>
  <si>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</si>
  <si>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</si>
  <si>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</si>
  <si>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</si>
  <si>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</si>
  <si>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</si>
  <si>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</si>
  <si>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</si>
  <si>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</si>
  <si>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</si>
  <si>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</si>
  <si>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</si>
  <si>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</si>
  <si>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</si>
  <si>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</si>
  <si>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</si>
  <si>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</si>
  <si>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</si>
  <si>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</si>
  <si>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</si>
  <si>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</si>
  <si>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</si>
  <si>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</si>
  <si>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</si>
  <si>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</si>
  <si>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</si>
  <si>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</si>
  <si>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</si>
  <si>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</si>
  <si>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</si>
  <si>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</si>
  <si>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</si>
  <si>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</si>
  <si>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</si>
  <si>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</si>
  <si>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</si>
  <si>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</si>
  <si>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</si>
  <si>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</si>
  <si>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</si>
  <si>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</si>
  <si>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</si>
  <si>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</si>
  <si>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</si>
  <si>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</si>
  <si>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</si>
  <si>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</si>
  <si>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</si>
  <si>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</si>
  <si>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</si>
  <si>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</si>
  <si>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</si>
  <si>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</si>
  <si>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</si>
  <si>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</si>
  <si>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</si>
  <si>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</si>
  <si>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</si>
  <si>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</si>
  <si>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</si>
  <si>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</si>
  <si>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</si>
  <si>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</si>
  <si>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</si>
  <si>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</si>
  <si>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</si>
  <si>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</si>
  <si>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</si>
  <si>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</si>
  <si>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</si>
  <si>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</si>
  <si>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</si>
  <si>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</si>
  <si>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</si>
  <si>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</si>
  <si>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</si>
  <si>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</si>
  <si>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</si>
  <si>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</si>
  <si>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</si>
  <si>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</si>
  <si>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</si>
  <si>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</si>
  <si>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</si>
  <si>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</si>
  <si>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</si>
  <si>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</si>
  <si>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</si>
  <si>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</si>
  <si>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</si>
  <si>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</si>
  <si>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</si>
  <si>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</si>
  <si>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</si>
  <si>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</si>
  <si>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</si>
  <si>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</si>
  <si>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</si>
  <si>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</si>
  <si>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</si>
  <si>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</si>
  <si>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</si>
  <si>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</si>
  <si>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</si>
  <si>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</si>
  <si>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</si>
  <si>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</si>
  <si>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</si>
  <si>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</si>
  <si>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</si>
  <si>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</si>
  <si>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</si>
  <si>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</si>
  <si>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</si>
  <si>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</si>
  <si>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</si>
  <si>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</si>
  <si>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</si>
  <si>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</si>
  <si>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</si>
  <si>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</si>
  <si>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</si>
  <si>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</si>
  <si>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</si>
  <si>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</si>
  <si>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</si>
  <si>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</si>
  <si>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</si>
  <si>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</si>
  <si>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</si>
  <si>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</si>
  <si>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</si>
  <si>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</si>
  <si>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</si>
  <si>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</si>
  <si>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</si>
  <si>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</si>
  <si>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</si>
  <si>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</si>
  <si>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</si>
  <si>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</si>
  <si>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</si>
  <si>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</si>
  <si>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</si>
  <si>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</si>
  <si>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</si>
  <si>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</si>
  <si>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</si>
  <si>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</si>
  <si>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</si>
  <si>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</si>
  <si>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</si>
  <si>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</si>
  <si>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</si>
  <si>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</si>
  <si>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</si>
  <si>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</si>
  <si>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</si>
  <si>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</si>
  <si>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</si>
  <si>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</si>
  <si>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</si>
  <si>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</si>
  <si>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</si>
  <si>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</si>
  <si>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</si>
  <si>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</si>
  <si>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</si>
  <si>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</si>
  <si>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</si>
  <si>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</si>
  <si>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</si>
  <si>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</si>
  <si>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</si>
  <si>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</si>
  <si>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</si>
  <si>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</si>
  <si>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</si>
  <si>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</si>
  <si>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</si>
  <si>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</si>
  <si>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</si>
  <si>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</si>
  <si>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</si>
  <si>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</si>
  <si>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</si>
  <si>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</si>
  <si>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</si>
  <si>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</si>
  <si>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</si>
  <si>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</si>
  <si>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</si>
  <si>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</si>
  <si>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</si>
  <si>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</si>
  <si>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</si>
  <si>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</si>
  <si>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</si>
  <si>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</si>
  <si>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</si>
  <si>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</si>
  <si>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</si>
  <si>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</si>
  <si>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</si>
  <si>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</si>
  <si>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</si>
  <si>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</si>
  <si>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</si>
  <si>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</si>
  <si>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</si>
  <si>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</si>
  <si>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</si>
  <si>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</si>
  <si>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</si>
  <si>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</si>
  <si>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</si>
  <si>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</si>
  <si>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</si>
  <si>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</si>
  <si>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</si>
  <si>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</si>
  <si>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</si>
  <si>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</si>
  <si>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</si>
  <si>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</si>
  <si>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</si>
  <si>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</si>
  <si>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</si>
  <si>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</si>
  <si>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</si>
  <si>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</si>
  <si>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</si>
  <si>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</si>
  <si>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</si>
  <si>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</si>
  <si>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</si>
  <si>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</si>
  <si>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</si>
  <si>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</si>
  <si>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</si>
  <si>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</si>
  <si>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</si>
  <si>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</si>
  <si>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</si>
  <si>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</si>
  <si>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</si>
  <si>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</si>
  <si>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</si>
  <si>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</si>
  <si>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</si>
  <si>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</si>
  <si>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</si>
  <si>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</si>
  <si>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</si>
  <si>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</si>
  <si>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</si>
  <si>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</si>
  <si>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</si>
  <si>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</si>
  <si>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</si>
  <si>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</si>
  <si>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</si>
  <si>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</si>
  <si>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</si>
  <si>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</si>
  <si>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</si>
  <si>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</si>
  <si>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</si>
  <si>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</si>
  <si>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</si>
  <si>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</si>
  <si>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</si>
  <si>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</si>
  <si>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</si>
  <si>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</si>
  <si>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</si>
  <si>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</si>
  <si>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</si>
  <si>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</si>
  <si>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</si>
  <si>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</si>
  <si>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</si>
  <si>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</si>
  <si>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</si>
  <si>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</si>
  <si>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</si>
  <si>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</si>
  <si>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</si>
  <si>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</si>
  <si>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</si>
  <si>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</si>
  <si>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</si>
  <si>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</si>
  <si>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</si>
  <si>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</si>
  <si>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</si>
  <si>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</si>
  <si>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</si>
  <si>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</si>
  <si>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</si>
  <si>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</si>
  <si>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</si>
  <si>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</si>
  <si>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</si>
  <si>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</si>
  <si>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</si>
  <si>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</si>
  <si>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</si>
  <si>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</si>
  <si>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</si>
  <si>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</si>
  <si>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</si>
  <si>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</si>
  <si>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</si>
  <si>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</si>
  <si>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</si>
  <si>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</si>
  <si>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</si>
  <si>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</si>
  <si>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</si>
  <si>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</si>
  <si>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</si>
  <si>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</si>
  <si>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</si>
  <si>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</si>
  <si>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</si>
  <si>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</si>
  <si>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</si>
  <si>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</si>
  <si>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</si>
  <si>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</si>
  <si>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</si>
  <si>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</si>
  <si>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</si>
  <si>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</si>
  <si>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</si>
  <si>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</si>
  <si>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</si>
  <si>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</si>
  <si>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</si>
  <si>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</si>
  <si>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</si>
  <si>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</si>
  <si>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</si>
  <si>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</si>
  <si>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</si>
  <si>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</si>
  <si>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</si>
  <si>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</si>
  <si>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</si>
  <si>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</si>
  <si>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</si>
  <si>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</si>
  <si>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</si>
  <si>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</si>
  <si>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</si>
  <si>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</si>
  <si>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</si>
  <si>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</si>
  <si>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</si>
  <si>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</si>
  <si>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</si>
  <si>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</si>
  <si>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</si>
  <si>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</si>
  <si>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</si>
  <si>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</si>
  <si>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</si>
  <si>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</si>
  <si>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</si>
  <si>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</si>
  <si>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</si>
  <si>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</si>
  <si>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</si>
  <si>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</si>
  <si>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</si>
  <si>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</si>
  <si>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</si>
  <si>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</si>
  <si>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</si>
  <si>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</si>
  <si>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</si>
  <si>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</si>
  <si>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</si>
  <si>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</si>
  <si>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</si>
  <si>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</si>
  <si>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</si>
  <si>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</si>
  <si>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</si>
  <si>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</si>
  <si>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</si>
  <si>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</si>
  <si>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</si>
  <si>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</si>
  <si>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</si>
  <si>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</si>
  <si>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</si>
  <si>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</si>
  <si>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</si>
  <si>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</si>
  <si>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</si>
  <si>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</si>
  <si>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</si>
  <si>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</si>
  <si>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</si>
  <si>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</si>
  <si>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</si>
  <si>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</si>
  <si>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</si>
  <si>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</si>
  <si>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</si>
  <si>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</si>
  <si>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</si>
  <si>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</si>
  <si>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</si>
  <si>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</si>
  <si>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</si>
  <si>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</si>
  <si>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</si>
  <si>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</si>
  <si>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</si>
  <si>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</si>
  <si>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</si>
  <si>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</si>
  <si>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</si>
  <si>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</si>
  <si>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</si>
  <si>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</si>
  <si>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</si>
  <si>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</si>
  <si>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</si>
  <si>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</si>
  <si>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</si>
  <si>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</si>
  <si>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</si>
  <si>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</si>
  <si>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</si>
  <si>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</si>
  <si>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</si>
  <si>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</si>
  <si>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</si>
  <si>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</si>
  <si>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</si>
  <si>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</si>
  <si>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</si>
  <si>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</si>
  <si>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</si>
  <si>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</si>
  <si>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</si>
  <si>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</si>
  <si>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</si>
  <si>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</si>
  <si>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</si>
  <si>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</si>
  <si>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</si>
  <si>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</si>
  <si>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</si>
  <si>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</si>
  <si>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</si>
  <si>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</si>
  <si>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</si>
  <si>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</si>
  <si>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</si>
  <si>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</si>
  <si>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</si>
  <si>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</si>
  <si>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</si>
  <si>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</si>
  <si>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</si>
  <si>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</si>
  <si>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</si>
  <si>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</si>
  <si>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</si>
  <si>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</si>
  <si>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</si>
  <si>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</si>
  <si>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</si>
  <si>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</si>
  <si>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</si>
  <si>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</si>
  <si>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</si>
  <si>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</si>
  <si>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</si>
  <si>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</si>
  <si>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</si>
  <si>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</si>
  <si>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</si>
  <si>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</si>
  <si>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</si>
  <si>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</si>
  <si>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</si>
  <si>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</si>
  <si>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</si>
  <si>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</si>
  <si>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</si>
  <si>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</si>
  <si>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</si>
  <si>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</si>
  <si>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</si>
  <si>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</si>
  <si>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</si>
  <si>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</si>
  <si>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</si>
  <si>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</si>
  <si>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</si>
  <si>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</si>
  <si>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</si>
  <si>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</si>
  <si>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</si>
  <si>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</si>
  <si>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</si>
  <si>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</si>
  <si>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</si>
  <si>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</si>
  <si>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</si>
  <si>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</si>
  <si>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</si>
  <si>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</si>
  <si>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</si>
  <si>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</si>
  <si>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</si>
  <si>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</si>
  <si>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</si>
  <si>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</si>
  <si>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</si>
  <si>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</si>
  <si>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</si>
  <si>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</si>
  <si>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</si>
  <si>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</si>
  <si>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</si>
  <si>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</si>
  <si>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</si>
  <si>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</si>
  <si>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</si>
  <si>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</si>
  <si>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</si>
  <si>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</si>
  <si>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</si>
  <si>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</si>
  <si>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</si>
  <si>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</si>
  <si>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</si>
  <si>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</si>
  <si>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</si>
  <si>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</si>
  <si>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</si>
  <si>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</si>
  <si>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</si>
  <si>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</si>
  <si>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</si>
  <si>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MC1 08h40 / Realizado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</si>
  <si>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</si>
  <si>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</si>
  <si>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</si>
  <si>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</si>
  <si>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 xml:space="preserve">Alterado programaçõ para troca de tampão, Realizado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</si>
  <si>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</si>
  <si>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</si>
  <si>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</si>
  <si>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</si>
  <si>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</si>
  <si>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</si>
  <si>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</si>
  <si>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</si>
  <si>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Realizado intervalo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</si>
  <si>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</si>
  <si>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</si>
  <si>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</si>
  <si>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</si>
  <si>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</si>
  <si>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</si>
  <si>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</si>
  <si>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Alterado programação para km127+400 via 2, devido condições climáticas / TP pronto 11h00/ / Sem oportundiade de faixa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</si>
  <si>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</si>
  <si>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</si>
  <si>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</si>
  <si>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</si>
  <si>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</si>
  <si>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</si>
  <si>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</si>
  <si>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</si>
  <si>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>TP não solicitou intervalo, devido horário de chegada do W62 no local de trabalho</t>
  </si>
  <si>
    <t xml:space="preserve">ZEM1 </t>
  </si>
  <si>
    <t>ZPT-ZEM</t>
  </si>
  <si>
    <t>ZPTZEM</t>
  </si>
  <si>
    <t>Rionda 7 dias de ZPT-ZEM</t>
  </si>
  <si>
    <t>MC1 07h33 / Em inspeção R7D</t>
  </si>
  <si>
    <t>Realizado inspeção</t>
  </si>
  <si>
    <t>ZTT-2</t>
  </si>
  <si>
    <t>ZTO</t>
  </si>
  <si>
    <t>ZTT-ZTO</t>
  </si>
  <si>
    <t>ZTTZTO</t>
  </si>
  <si>
    <t>3 + Lucas + 2 Escala</t>
  </si>
  <si>
    <t>Descarga de dormentes km190+000 (40min) e descarga de jacaré km167+500 (20min)</t>
  </si>
  <si>
    <t>Bloco</t>
  </si>
  <si>
    <t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t>
  </si>
  <si>
    <t>MC1 do W96 em ZEM-1 às 07h e circula em licença até KM 150+000 em 150149-2;</t>
  </si>
  <si>
    <t>W97 em Z3VZEV-1 às 07h10 e circula em licença até ZRB150-2 KM 151+000; enviar lic SOS compartilhando SB com V96.</t>
  </si>
  <si>
    <t xml:space="preserve"> W96 em ZEM-1 às 07h e circula em licença até KM 150+000 em 150149-2;</t>
  </si>
  <si>
    <t>CCO / Intervalo negado</t>
  </si>
  <si>
    <t>CCO / intervalo negado.</t>
  </si>
  <si>
    <t>*Intervalo de 05:30hrs - ZPT/ZGP Linha 02* - Abertura do intervalo com os bloqueios ZGP2 , 105ZGP-2 e ZPT105-2
SBs Bloqueadas: ZGP2 , 105ZGP-2 e ZPT105-2</t>
  </si>
  <si>
    <t>PDM - Substituição de meia chave (Obs: Sombra do intervalo da Modernização)</t>
  </si>
  <si>
    <t>PDM - Substituição de jacaré (Obs: Sombra do intervalo da Modernização)</t>
  </si>
  <si>
    <t>Substituição de JIC (Obs: Sombra do intervalo da Modernização)</t>
  </si>
  <si>
    <t>ZPTZGPZPT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</si>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</sst>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2" totalsRowShown="0" headerRowDxfId="152" headerRowBorderDxfId="150" tableBorderDxfId="151">
  <autoFilter ref="A5:BS1002" xr:uid="{00000000-0009-0000-0100-000004000000}">
    <filterColumn colId="1">
      <filters>
        <dateGroupItem year="2026" month="2" day="2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2"/>
  <sheetViews>
    <sheetView tabSelected="1" zoomScaleNormal="100" workbookViewId="0">
      <pane xSplit="6" topLeftCell="AN3" activePane="topRight" state="frozen"/>
      <selection pane="topRight" activeCell="BG1007" sqref="BG100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22" t="s">
        <v>953</v>
      </c>
      <c r="C1" s="223"/>
      <c r="D1" s="223"/>
      <c r="E1" s="3"/>
      <c r="F1" s="222" t="s">
        <v>954</v>
      </c>
      <c r="G1" s="223"/>
      <c r="H1" s="224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  <c r="AE1" s="223"/>
      <c r="AF1" s="223"/>
      <c r="AG1" s="225"/>
      <c r="AH1" s="5"/>
      <c r="AI1" s="229" t="s">
        <v>955</v>
      </c>
      <c r="AJ1" s="230"/>
      <c r="AK1" s="230"/>
      <c r="AL1" s="230"/>
      <c r="AM1" s="231"/>
      <c r="AN1" s="232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0"/>
      <c r="BF1" s="233"/>
      <c r="BG1" s="5"/>
      <c r="BH1" s="234" t="s">
        <v>956</v>
      </c>
      <c r="BI1" s="235"/>
      <c r="BJ1" s="235"/>
      <c r="BK1" s="236"/>
      <c r="BL1" s="5"/>
      <c r="BM1" s="226" t="s">
        <v>957</v>
      </c>
      <c r="BN1" s="227"/>
      <c r="BO1" s="227"/>
      <c r="BP1" s="227"/>
      <c r="BQ1" s="227"/>
      <c r="BR1" s="227"/>
      <c r="BS1" s="228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9" t="s">
        <v>958</v>
      </c>
      <c r="AJ2" s="230"/>
      <c r="AK2" s="230"/>
      <c r="AL2" s="230"/>
      <c r="AM2" s="231"/>
      <c r="AN2" s="232"/>
      <c r="AO2" s="230"/>
      <c r="AP2" s="230"/>
      <c r="AQ2" s="233"/>
      <c r="AR2" s="6"/>
      <c r="AS2" s="229" t="s">
        <v>961</v>
      </c>
      <c r="AT2" s="230"/>
      <c r="AU2" s="230"/>
      <c r="AV2" s="230"/>
      <c r="AW2" s="230"/>
      <c r="AX2" s="230"/>
      <c r="AY2" s="233"/>
      <c r="AZ2" s="6"/>
      <c r="BA2" s="215" t="s">
        <v>962</v>
      </c>
      <c r="BB2" s="219"/>
      <c r="BC2" s="229" t="s">
        <v>959</v>
      </c>
      <c r="BD2" s="230"/>
      <c r="BE2" s="230"/>
      <c r="BF2" s="233"/>
      <c r="BG2" s="5"/>
      <c r="BH2" s="237"/>
      <c r="BI2" s="238"/>
      <c r="BJ2" s="238"/>
      <c r="BK2" s="239"/>
      <c r="BL2" s="5"/>
      <c r="BM2" s="240"/>
      <c r="BN2" s="241"/>
      <c r="BO2" s="241"/>
      <c r="BP2" s="241"/>
      <c r="BQ2" s="241"/>
      <c r="BR2" s="241"/>
      <c r="BS2" s="242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5" t="s">
        <v>963</v>
      </c>
      <c r="AJ3" s="219"/>
      <c r="AK3" s="215" t="s">
        <v>964</v>
      </c>
      <c r="AL3" s="216"/>
      <c r="AM3" s="217"/>
      <c r="AN3" s="218"/>
      <c r="AO3" s="216"/>
      <c r="AP3" s="216"/>
      <c r="AQ3" s="219"/>
      <c r="AR3" s="63"/>
      <c r="AS3" s="220" t="s">
        <v>970</v>
      </c>
      <c r="AT3" s="221"/>
      <c r="AU3" s="220" t="s">
        <v>971</v>
      </c>
      <c r="AV3" s="221"/>
      <c r="AW3" s="220" t="s">
        <v>972</v>
      </c>
      <c r="AX3" s="221"/>
      <c r="AY3" s="63" t="s">
        <v>973</v>
      </c>
      <c r="AZ3" s="63"/>
      <c r="BA3" s="243"/>
      <c r="BB3" s="244"/>
      <c r="BC3" s="215" t="s">
        <v>966</v>
      </c>
      <c r="BD3" s="216"/>
      <c r="BE3" s="216"/>
      <c r="BF3" s="219"/>
      <c r="BG3" s="62"/>
      <c r="BH3" s="237"/>
      <c r="BI3" s="238"/>
      <c r="BJ3" s="238"/>
      <c r="BK3" s="239"/>
      <c r="BL3" s="62"/>
      <c r="BM3" s="226" t="s">
        <v>974</v>
      </c>
      <c r="BN3" s="227"/>
      <c r="BO3" s="227"/>
      <c r="BP3" s="228"/>
      <c r="BQ3" s="226" t="s">
        <v>742</v>
      </c>
      <c r="BR3" s="227"/>
      <c r="BS3" s="228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617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617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622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617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622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617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622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617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622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625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617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622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416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 hidden="1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 hidden="1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 hidden="1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 hidden="1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 hidden="1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 hidden="1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 hidden="1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 hidden="1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 hidden="1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 hidden="1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445</v>
      </c>
      <c r="BN646" s="129" t="s">
        <v>445</v>
      </c>
      <c r="BO646" s="129" t="s">
        <v>445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 hidden="1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440</v>
      </c>
      <c r="BN648" s="129" t="s">
        <v>469</v>
      </c>
      <c r="BO648" s="129" t="s">
        <v>568</v>
      </c>
      <c r="BP648" s="18" t="s">
        <v>593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 hidden="1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 hidden="1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 hidden="1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 hidden="1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 hidden="1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 hidden="1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 hidden="1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 hidden="1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 hidden="1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 hidden="1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 t="s">
        <v>424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>
        <v>1</v>
      </c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2</v>
      </c>
      <c r="BI660" s="17"/>
      <c r="BJ660" s="17" t="s">
        <v>1961</v>
      </c>
      <c r="BK660" s="18" t="s">
        <v>1962</v>
      </c>
      <c r="BL660" s="16"/>
      <c r="BM660" s="129" t="s">
        <v>445</v>
      </c>
      <c r="BN660" s="129" t="s">
        <v>445</v>
      </c>
      <c r="BO660" s="129" t="s">
        <v>445</v>
      </c>
      <c r="BP660" s="18" t="s">
        <v>593</v>
      </c>
      <c r="BQ660" s="12" t="str">
        <f t="shared" si="66"/>
        <v>Aderente</v>
      </c>
      <c r="BR660" s="19">
        <f t="shared" si="67"/>
        <v>1.0000000000000004</v>
      </c>
      <c r="BS660" s="19">
        <f t="shared" si="68"/>
        <v>1</v>
      </c>
      <c r="BT660" s="185" t="str">
        <f t="shared" si="69"/>
        <v>OKOK</v>
      </c>
    </row>
    <row r="661" spans="1:72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1963</v>
      </c>
      <c r="N661" s="126" t="s">
        <v>1964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1965</v>
      </c>
      <c r="W661" s="149" t="s">
        <v>1060</v>
      </c>
      <c r="X661" s="103" t="s">
        <v>421</v>
      </c>
      <c r="Y661" s="128" t="s">
        <v>424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>
        <v>0</v>
      </c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0</v>
      </c>
      <c r="BI661" s="17"/>
      <c r="BJ661" s="17" t="s">
        <v>1966</v>
      </c>
      <c r="BK661" s="18" t="s">
        <v>1967</v>
      </c>
      <c r="BL661" s="16"/>
      <c r="BM661" s="129" t="s">
        <v>440</v>
      </c>
      <c r="BN661" s="129" t="s">
        <v>469</v>
      </c>
      <c r="BO661" s="129" t="s">
        <v>547</v>
      </c>
      <c r="BP661" s="18" t="s">
        <v>1967</v>
      </c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>CCOCirculaçãoIntervaloOportunidade</v>
      </c>
    </row>
    <row r="662" spans="1:72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 t="s">
        <v>424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1968</v>
      </c>
      <c r="BK662" s="18" t="s">
        <v>1968</v>
      </c>
      <c r="BL662" s="16"/>
      <c r="BM662" s="129" t="s">
        <v>441</v>
      </c>
      <c r="BN662" s="129" t="s">
        <v>470</v>
      </c>
      <c r="BO662" s="129" t="s">
        <v>575</v>
      </c>
      <c r="BP662" s="18" t="s">
        <v>1968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 t="s">
        <v>424</v>
      </c>
      <c r="Z663" s="103"/>
      <c r="AA663" s="104" t="s">
        <v>1969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1970</v>
      </c>
      <c r="BK663" s="18" t="s">
        <v>1970</v>
      </c>
      <c r="BL663" s="16"/>
      <c r="BM663" s="129" t="s">
        <v>440</v>
      </c>
      <c r="BN663" s="129" t="s">
        <v>469</v>
      </c>
      <c r="BO663" s="129" t="s">
        <v>530</v>
      </c>
      <c r="BP663" s="18" t="s">
        <v>1970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 t="s">
        <v>424</v>
      </c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1971</v>
      </c>
      <c r="BK665" s="18" t="s">
        <v>1409</v>
      </c>
      <c r="BL665" s="16"/>
      <c r="BM665" s="129" t="s">
        <v>441</v>
      </c>
      <c r="BN665" s="129" t="s">
        <v>470</v>
      </c>
      <c r="BO665" s="129" t="s">
        <v>532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 t="s">
        <v>424</v>
      </c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1970</v>
      </c>
      <c r="BK666" s="18" t="s">
        <v>1970</v>
      </c>
      <c r="BL666" s="16"/>
      <c r="BM666" s="129" t="s">
        <v>440</v>
      </c>
      <c r="BN666" s="129" t="s">
        <v>469</v>
      </c>
      <c r="BO666" s="129" t="s">
        <v>530</v>
      </c>
      <c r="BP666" s="18" t="s">
        <v>1970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 t="s">
        <v>424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1972</v>
      </c>
      <c r="BK667" s="18" t="s">
        <v>1972</v>
      </c>
      <c r="BL667" s="16"/>
      <c r="BM667" s="129" t="s">
        <v>440</v>
      </c>
      <c r="BN667" s="129" t="s">
        <v>469</v>
      </c>
      <c r="BO667" s="129" t="s">
        <v>530</v>
      </c>
      <c r="BP667" s="18" t="s">
        <v>1972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 t="s">
        <v>424</v>
      </c>
      <c r="Z668" s="103"/>
      <c r="AA668" s="104" t="s">
        <v>1973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1970</v>
      </c>
      <c r="BK668" s="18" t="s">
        <v>1970</v>
      </c>
      <c r="BL668" s="16"/>
      <c r="BM668" s="129" t="s">
        <v>440</v>
      </c>
      <c r="BN668" s="129" t="s">
        <v>469</v>
      </c>
      <c r="BO668" s="129" t="s">
        <v>530</v>
      </c>
      <c r="BP668" s="18" t="s">
        <v>1970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1974</v>
      </c>
      <c r="W670" s="149" t="s">
        <v>1087</v>
      </c>
      <c r="X670" s="103" t="s">
        <v>421</v>
      </c>
      <c r="Y670" s="128" t="s">
        <v>424</v>
      </c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1970</v>
      </c>
      <c r="BK670" s="18" t="s">
        <v>1970</v>
      </c>
      <c r="BL670" s="16"/>
      <c r="BM670" s="129" t="s">
        <v>440</v>
      </c>
      <c r="BN670" s="129" t="s">
        <v>469</v>
      </c>
      <c r="BO670" s="129" t="s">
        <v>530</v>
      </c>
      <c r="BP670" s="18" t="s">
        <v>1970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312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425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>
        <v>312</v>
      </c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2</v>
      </c>
      <c r="BI672" s="17"/>
      <c r="BJ672" s="17" t="s">
        <v>1975</v>
      </c>
      <c r="BK672" s="18" t="s">
        <v>1976</v>
      </c>
      <c r="BL672" s="16"/>
      <c r="BM672" s="129" t="s">
        <v>445</v>
      </c>
      <c r="BN672" s="129" t="s">
        <v>445</v>
      </c>
      <c r="BO672" s="129" t="s">
        <v>445</v>
      </c>
      <c r="BP672" s="18" t="s">
        <v>593</v>
      </c>
      <c r="BQ672" s="12" t="str">
        <f t="shared" si="66"/>
        <v>Aderente</v>
      </c>
      <c r="BR672" s="19">
        <f t="shared" si="67"/>
        <v>1.0000000000000004</v>
      </c>
      <c r="BS672" s="19">
        <f t="shared" si="68"/>
        <v>1</v>
      </c>
      <c r="BT672" s="185" t="str">
        <f t="shared" si="69"/>
        <v>OKOK</v>
      </c>
    </row>
    <row r="673" spans="1:72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1977</v>
      </c>
      <c r="X673" s="103" t="s">
        <v>421</v>
      </c>
      <c r="Y673" s="128" t="s">
        <v>424</v>
      </c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1978</v>
      </c>
      <c r="BK673" s="18" t="s">
        <v>1978</v>
      </c>
      <c r="BL673" s="16"/>
      <c r="BM673" s="129" t="s">
        <v>437</v>
      </c>
      <c r="BN673" s="129" t="s">
        <v>467</v>
      </c>
      <c r="BO673" s="129" t="s">
        <v>524</v>
      </c>
      <c r="BP673" s="18" t="s">
        <v>1978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 t="s">
        <v>424</v>
      </c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1979</v>
      </c>
      <c r="BK674" s="18" t="s">
        <v>1979</v>
      </c>
      <c r="BL674" s="16"/>
      <c r="BM674" s="129" t="s">
        <v>440</v>
      </c>
      <c r="BN674" s="129" t="s">
        <v>469</v>
      </c>
      <c r="BO674" s="129" t="s">
        <v>530</v>
      </c>
      <c r="BP674" s="18" t="s">
        <v>1979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1977</v>
      </c>
      <c r="X675" s="103" t="s">
        <v>421</v>
      </c>
      <c r="Y675" s="128" t="s">
        <v>424</v>
      </c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>
        <v>1</v>
      </c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2</v>
      </c>
      <c r="BI675" s="17"/>
      <c r="BJ675" s="17" t="s">
        <v>1128</v>
      </c>
      <c r="BK675" s="18" t="s">
        <v>1819</v>
      </c>
      <c r="BL675" s="16"/>
      <c r="BM675" s="129" t="s">
        <v>445</v>
      </c>
      <c r="BN675" s="129" t="s">
        <v>445</v>
      </c>
      <c r="BO675" s="129" t="s">
        <v>445</v>
      </c>
      <c r="BP675" s="18" t="s">
        <v>593</v>
      </c>
      <c r="BQ675" s="12" t="str">
        <f t="shared" si="66"/>
        <v>Intervalo</v>
      </c>
      <c r="BR675" s="19">
        <f t="shared" si="67"/>
        <v>0.99999999999999911</v>
      </c>
      <c r="BS675" s="19">
        <f t="shared" si="68"/>
        <v>1</v>
      </c>
      <c r="BT675" s="185" t="str">
        <f t="shared" si="69"/>
        <v>OKOK</v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 t="s">
        <v>424</v>
      </c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1980</v>
      </c>
      <c r="BK679" s="18" t="s">
        <v>1980</v>
      </c>
      <c r="BL679" s="16"/>
      <c r="BM679" s="129" t="s">
        <v>440</v>
      </c>
      <c r="BN679" s="129" t="s">
        <v>469</v>
      </c>
      <c r="BO679" s="129" t="s">
        <v>530</v>
      </c>
      <c r="BP679" s="18" t="s">
        <v>1980</v>
      </c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>CCOCirculaçãoIntervaloOportunidade</v>
      </c>
    </row>
    <row r="680" spans="1:72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1981</v>
      </c>
      <c r="W680" s="149" t="s">
        <v>1060</v>
      </c>
      <c r="X680" s="103" t="s">
        <v>421</v>
      </c>
      <c r="Y680" s="128" t="s">
        <v>424</v>
      </c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1982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593</v>
      </c>
      <c r="AR680" s="107">
        <v>0.45833333333333331</v>
      </c>
      <c r="AS680" s="107">
        <v>0</v>
      </c>
      <c r="AT680" s="107">
        <v>0</v>
      </c>
      <c r="AU680" s="135"/>
      <c r="AV680" s="135"/>
      <c r="AW680" s="14"/>
      <c r="AX680" s="14"/>
      <c r="AY680" s="160">
        <f t="shared" si="64"/>
        <v>0</v>
      </c>
      <c r="AZ680" s="151"/>
      <c r="BA680" s="108">
        <v>0</v>
      </c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>
        <v>0</v>
      </c>
      <c r="BI680" s="17"/>
      <c r="BJ680" s="17" t="s">
        <v>1983</v>
      </c>
      <c r="BK680" s="18" t="s">
        <v>1984</v>
      </c>
      <c r="BL680" s="16"/>
      <c r="BM680" s="129" t="s">
        <v>447</v>
      </c>
      <c r="BN680" s="129" t="s">
        <v>471</v>
      </c>
      <c r="BO680" s="129" t="s">
        <v>471</v>
      </c>
      <c r="BP680" s="18" t="s">
        <v>1984</v>
      </c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>CondiçõesClimáticaChuva</v>
      </c>
    </row>
    <row r="681" spans="1:72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 t="s">
        <v>424</v>
      </c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1982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593</v>
      </c>
      <c r="AR681" s="107">
        <v>0.45833333333333331</v>
      </c>
      <c r="AS681" s="107">
        <v>0</v>
      </c>
      <c r="AT681" s="107">
        <v>0</v>
      </c>
      <c r="AU681" s="135"/>
      <c r="AV681" s="135"/>
      <c r="AW681" s="14"/>
      <c r="AX681" s="14"/>
      <c r="AY681" s="160">
        <f t="shared" si="64"/>
        <v>0</v>
      </c>
      <c r="AZ681" s="151"/>
      <c r="BA681" s="108">
        <v>0</v>
      </c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>
        <v>0</v>
      </c>
      <c r="BI681" s="17"/>
      <c r="BJ681" s="17" t="s">
        <v>1983</v>
      </c>
      <c r="BK681" s="18" t="s">
        <v>1984</v>
      </c>
      <c r="BL681" s="16"/>
      <c r="BM681" s="129" t="s">
        <v>447</v>
      </c>
      <c r="BN681" s="129" t="s">
        <v>471</v>
      </c>
      <c r="BO681" s="129" t="s">
        <v>471</v>
      </c>
      <c r="BP681" s="18" t="s">
        <v>1984</v>
      </c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>CondiçõesClimáticaChuva</v>
      </c>
    </row>
    <row r="682" spans="1:72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 t="s">
        <v>424</v>
      </c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>
        <v>1</v>
      </c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2</v>
      </c>
      <c r="BI682" s="17"/>
      <c r="BJ682" s="17" t="s">
        <v>1985</v>
      </c>
      <c r="BK682" s="18" t="s">
        <v>1821</v>
      </c>
      <c r="BL682" s="16"/>
      <c r="BM682" s="129" t="s">
        <v>445</v>
      </c>
      <c r="BN682" s="129" t="s">
        <v>445</v>
      </c>
      <c r="BO682" s="129" t="s">
        <v>445</v>
      </c>
      <c r="BP682" s="18" t="s">
        <v>593</v>
      </c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2.0833333333333333E-3</v>
      </c>
      <c r="BT682" s="185" t="str">
        <f t="shared" si="69"/>
        <v>OKOK</v>
      </c>
    </row>
    <row r="683" spans="1:72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1986</v>
      </c>
      <c r="W683" s="149" t="s">
        <v>1060</v>
      </c>
      <c r="X683" s="103" t="s">
        <v>421</v>
      </c>
      <c r="Y683" s="128" t="s">
        <v>424</v>
      </c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1987</v>
      </c>
      <c r="BK683" s="18" t="s">
        <v>1987</v>
      </c>
      <c r="BL683" s="16"/>
      <c r="BM683" s="129" t="s">
        <v>447</v>
      </c>
      <c r="BN683" s="129" t="s">
        <v>471</v>
      </c>
      <c r="BO683" s="129" t="s">
        <v>471</v>
      </c>
      <c r="BP683" s="18" t="s">
        <v>1987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1988</v>
      </c>
      <c r="W684" s="149" t="s">
        <v>1989</v>
      </c>
      <c r="X684" s="103" t="s">
        <v>416</v>
      </c>
      <c r="Y684" s="128" t="s">
        <v>415</v>
      </c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>
        <v>1</v>
      </c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2</v>
      </c>
      <c r="BI684" s="17"/>
      <c r="BJ684" s="17" t="s">
        <v>1990</v>
      </c>
      <c r="BK684" s="18" t="s">
        <v>1990</v>
      </c>
      <c r="BL684" s="16"/>
      <c r="BM684" s="129" t="s">
        <v>445</v>
      </c>
      <c r="BN684" s="129" t="s">
        <v>445</v>
      </c>
      <c r="BO684" s="129" t="s">
        <v>445</v>
      </c>
      <c r="BP684" s="18" t="s">
        <v>593</v>
      </c>
      <c r="BQ684" s="12" t="str">
        <f t="shared" si="66"/>
        <v>Aderente</v>
      </c>
      <c r="BR684" s="19">
        <f t="shared" si="67"/>
        <v>1.0000000000000004</v>
      </c>
      <c r="BS684" s="19">
        <f t="shared" si="68"/>
        <v>1</v>
      </c>
      <c r="BT684" s="185" t="str">
        <f t="shared" si="69"/>
        <v>OKOK</v>
      </c>
    </row>
    <row r="685" spans="1:72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1991</v>
      </c>
      <c r="X685" s="103" t="s">
        <v>421</v>
      </c>
      <c r="Y685" s="128" t="s">
        <v>424</v>
      </c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>
        <v>0</v>
      </c>
      <c r="AS685" s="107">
        <v>0</v>
      </c>
      <c r="AT685" s="107">
        <v>0</v>
      </c>
      <c r="AU685" s="135"/>
      <c r="AV685" s="135"/>
      <c r="AW685" s="14"/>
      <c r="AX685" s="14"/>
      <c r="AY685" s="160">
        <f t="shared" si="64"/>
        <v>0</v>
      </c>
      <c r="AZ685" s="151"/>
      <c r="BA685" s="108">
        <v>0</v>
      </c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>
        <v>0</v>
      </c>
      <c r="BI685" s="17"/>
      <c r="BJ685" s="17" t="s">
        <v>1992</v>
      </c>
      <c r="BK685" s="18" t="s">
        <v>1993</v>
      </c>
      <c r="BL685" s="16"/>
      <c r="BM685" s="129" t="s">
        <v>440</v>
      </c>
      <c r="BN685" s="129" t="s">
        <v>469</v>
      </c>
      <c r="BO685" s="129" t="s">
        <v>530</v>
      </c>
      <c r="BP685" s="18" t="s">
        <v>1993</v>
      </c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>CCOCirculaçãoIntervaloOportunidade</v>
      </c>
    </row>
    <row r="686" spans="1:72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1994</v>
      </c>
      <c r="J686" s="104">
        <v>54</v>
      </c>
      <c r="K686" s="104">
        <v>106.2</v>
      </c>
      <c r="L686" s="104"/>
      <c r="M686" s="126" t="s">
        <v>1995</v>
      </c>
      <c r="N686" s="126" t="s">
        <v>1996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1997</v>
      </c>
      <c r="X686" s="103" t="s">
        <v>416</v>
      </c>
      <c r="Y686" s="128" t="s">
        <v>415</v>
      </c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>
        <v>60</v>
      </c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2</v>
      </c>
      <c r="BI686" s="17"/>
      <c r="BJ686" s="17" t="s">
        <v>1998</v>
      </c>
      <c r="BK686" s="18" t="s">
        <v>1999</v>
      </c>
      <c r="BL686" s="16"/>
      <c r="BM686" s="129" t="s">
        <v>445</v>
      </c>
      <c r="BN686" s="129" t="s">
        <v>445</v>
      </c>
      <c r="BO686" s="129" t="s">
        <v>445</v>
      </c>
      <c r="BP686" s="18" t="s">
        <v>593</v>
      </c>
      <c r="BQ686" s="12" t="str">
        <f t="shared" si="66"/>
        <v>Intervalo</v>
      </c>
      <c r="BR686" s="19">
        <f t="shared" si="67"/>
        <v>0.99999999999999911</v>
      </c>
      <c r="BS686" s="19">
        <f t="shared" si="68"/>
        <v>1</v>
      </c>
      <c r="BT686" s="185" t="str">
        <f t="shared" si="69"/>
        <v>OKOK</v>
      </c>
    </row>
    <row r="687" spans="1:72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 t="s">
        <v>424</v>
      </c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1987</v>
      </c>
      <c r="BK687" s="18" t="s">
        <v>1987</v>
      </c>
      <c r="BL687" s="16"/>
      <c r="BM687" s="129" t="s">
        <v>447</v>
      </c>
      <c r="BN687" s="129" t="s">
        <v>471</v>
      </c>
      <c r="BO687" s="129" t="s">
        <v>471</v>
      </c>
      <c r="BP687" s="18" t="s">
        <v>1987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 t="s">
        <v>424</v>
      </c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1987</v>
      </c>
      <c r="BK688" s="18" t="s">
        <v>1987</v>
      </c>
      <c r="BL688" s="16"/>
      <c r="BM688" s="129" t="s">
        <v>447</v>
      </c>
      <c r="BN688" s="129" t="s">
        <v>471</v>
      </c>
      <c r="BO688" s="129" t="s">
        <v>471</v>
      </c>
      <c r="BP688" s="18" t="s">
        <v>1987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/>
      <c r="F690" s="125"/>
      <c r="G690" s="140" t="str">
        <f>IF(D690="","*",VLOOKUP(F690,BS_ATIVIDADE[],3,FALSE))</f>
        <v>*</v>
      </c>
      <c r="H690" s="104"/>
      <c r="I690" s="104"/>
      <c r="J690" s="104"/>
      <c r="K690" s="104"/>
      <c r="L690" s="104"/>
      <c r="M690" s="126"/>
      <c r="N690" s="126"/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 t="s">
        <v>421</v>
      </c>
      <c r="Y690" s="128"/>
      <c r="Z690" s="103"/>
      <c r="AA690" s="104">
        <v>1</v>
      </c>
      <c r="AB690" s="102" t="s">
        <v>412</v>
      </c>
      <c r="AC690" s="150"/>
      <c r="AD690" s="106">
        <v>0.3125</v>
      </c>
      <c r="AE690" s="104" t="s">
        <v>593</v>
      </c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>EXPANSÃO TURMA 1</v>
      </c>
      <c r="B691" s="101"/>
      <c r="C691" s="134" t="str">
        <f>IF(BS_CONTROLE[[#This Row],[DATA]]="","",WEEKNUM(BS_CONTROLE[[#This Row],[DATA]]))</f>
        <v/>
      </c>
      <c r="D691" s="103" t="s">
        <v>594</v>
      </c>
      <c r="E691" s="155">
        <v>536</v>
      </c>
      <c r="F691" s="125" t="s">
        <v>654</v>
      </c>
      <c r="G691" s="140" t="str">
        <f>IF(D691="","*",VLOOKUP(F691,BS_ATIVIDADE[],3,FALSE))</f>
        <v>EXPANSÃO</v>
      </c>
      <c r="H691" s="105" t="s">
        <v>593</v>
      </c>
      <c r="I691" s="105" t="s">
        <v>593</v>
      </c>
      <c r="J691" s="104">
        <v>68</v>
      </c>
      <c r="K691" s="104">
        <v>74.2</v>
      </c>
      <c r="L691" s="104" t="s">
        <v>593</v>
      </c>
      <c r="M691" s="126" t="s">
        <v>1963</v>
      </c>
      <c r="N691" s="126" t="s">
        <v>1964</v>
      </c>
      <c r="O691" s="105">
        <v>0.375</v>
      </c>
      <c r="P691" s="105">
        <v>6.25E-2</v>
      </c>
      <c r="Q691" s="104">
        <v>1</v>
      </c>
      <c r="R691" s="10" t="str">
        <f>IFERROR(_xlfn.XLOOKUP(F691, BS_ATIVIDADE[ATIVIDADE],BS_ATIVIDADE[UNIDADE] ), "*")</f>
        <v>Nº DE SOLDA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1" s="104" t="s">
        <v>1965</v>
      </c>
      <c r="W691" s="149" t="s">
        <v>1060</v>
      </c>
      <c r="X691" s="103" t="s">
        <v>421</v>
      </c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EXPANSÃO - SOLDA</v>
      </c>
      <c r="AJ691" s="9" t="str">
        <f>IF(BS_CONTROLE[[#This Row],[Atividade]]=0, "-", BS_CONTROLE[[#This Row],[Atividade]])</f>
        <v>EXPANSÃO - SOLDA</v>
      </c>
      <c r="AK691" s="31" t="str">
        <f>BS_CONTROLE[[#This Row],[Local - Partida]]</f>
        <v>-</v>
      </c>
      <c r="AL691" s="31" t="str">
        <f>BS_CONTROLE[[#This Row],[Local - Encerramento]]</f>
        <v>-</v>
      </c>
      <c r="AM691" s="104" t="str">
        <f>IF(BS_CONTROLE[[#This Row],[Entre - Estações]]=0, "-", BS_CONTROLE[[#This Row],[Entre - Estações]])</f>
        <v xml:space="preserve">ZAC-ZSU </v>
      </c>
      <c r="AN691" s="104" t="str">
        <f>IF(BS_CONTROLE[[#This Row],[SB]]=0, "-", BS_CONTROLE[[#This Row],[SB]])</f>
        <v>K74ZNO/K70K74</v>
      </c>
      <c r="AO691" s="104">
        <f>IF(BS_CONTROLE[[#This Row],[SUB]]=0, "-", BS_CONTROLE[[#This Row],[SUB]])</f>
        <v>68</v>
      </c>
      <c r="AP691" s="104">
        <f>BS_CONTROLE[[#This Row],[KM - Inicio]]</f>
        <v>74.2</v>
      </c>
      <c r="AQ691" s="104">
        <f>BS_CONTROLE[[#This Row],[KM - Inicio]]</f>
        <v>74.2</v>
      </c>
      <c r="AR691" s="107"/>
      <c r="AS691" s="107"/>
      <c r="AT691" s="107"/>
      <c r="AU691" s="135"/>
      <c r="AV691" s="135"/>
      <c r="AW691" s="14"/>
      <c r="AX691" s="14"/>
      <c r="AY691" s="160">
        <f t="shared" si="64"/>
        <v>0</v>
      </c>
      <c r="AZ691" s="151"/>
      <c r="BA691" s="108"/>
      <c r="BB691" s="10" t="str">
        <f>IFERROR(_xlfn.XLOOKUP(AI691, BS_ATIVIDADE[ATIVIDADE],BS_ATIVIDADE[UNIDADE] ), "*")</f>
        <v>Nº DE SOLDA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 hidden="1">
      <c r="A692" s="47" t="str">
        <f t="shared" si="65"/>
        <v>A7446080</v>
      </c>
      <c r="B692" s="101">
        <v>46080</v>
      </c>
      <c r="C692" s="134">
        <f>IF(BS_CONTROLE[[#This Row],[DATA]]="","",WEEKNUM(BS_CONTROLE[[#This Row],[DATA]]))</f>
        <v>9</v>
      </c>
      <c r="D692" s="103" t="s">
        <v>721</v>
      </c>
      <c r="E692" s="155">
        <v>683</v>
      </c>
      <c r="F692" s="125" t="s">
        <v>614</v>
      </c>
      <c r="G692" s="140" t="str">
        <f>IF(D692="","*",VLOOKUP(F692,BS_ATIVIDADE[],3,FALSE))</f>
        <v>DETECÇÃO</v>
      </c>
      <c r="H692" s="105" t="s">
        <v>2000</v>
      </c>
      <c r="I692" s="105" t="s">
        <v>2001</v>
      </c>
      <c r="J692" s="104">
        <v>70</v>
      </c>
      <c r="K692" s="104">
        <v>95</v>
      </c>
      <c r="L692" s="104" t="s">
        <v>593</v>
      </c>
      <c r="M692" s="126" t="s">
        <v>2002</v>
      </c>
      <c r="N692" s="126" t="s">
        <v>2003</v>
      </c>
      <c r="O692" s="105">
        <v>0.35416666666666669</v>
      </c>
      <c r="P692" s="105">
        <v>4.1666666666666664E-2</v>
      </c>
      <c r="Q692" s="104">
        <v>50</v>
      </c>
      <c r="R692" s="10" t="str">
        <f>IFERROR(_xlfn.XLOOKUP(F692, BS_ATIVIDADE[ATIVIDADE],BS_ATIVIDADE[UNIDADE] ), "*")</f>
        <v>KM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2" s="104" t="s">
        <v>1354</v>
      </c>
      <c r="W692" s="149" t="s">
        <v>1355</v>
      </c>
      <c r="X692" s="103" t="s">
        <v>416</v>
      </c>
      <c r="Y692" s="128" t="s">
        <v>424</v>
      </c>
      <c r="Z692" s="103"/>
      <c r="AA692" s="104">
        <v>1</v>
      </c>
      <c r="AB692" s="102" t="s">
        <v>412</v>
      </c>
      <c r="AC692" s="150"/>
      <c r="AD692" s="106">
        <v>0.3125</v>
      </c>
      <c r="AE692" s="104">
        <v>6294</v>
      </c>
      <c r="AF692" s="104"/>
      <c r="AG692" s="104"/>
      <c r="AH692" s="15"/>
      <c r="AI692" s="125" t="str">
        <f>IF(BS_CONTROLE[[#This Row],[Atividade]]=0, "-", BS_CONTROLE[[#This Row],[Atividade]])</f>
        <v>DETECÇÃO - RONDA 7 DIAS</v>
      </c>
      <c r="AJ692" s="9" t="str">
        <f>IF(BS_CONTROLE[[#This Row],[Atividade]]=0, "-", BS_CONTROLE[[#This Row],[Atividade]])</f>
        <v>DETECÇÃO - RONDA 7 DIAS</v>
      </c>
      <c r="AK692" s="31" t="str">
        <f>BS_CONTROLE[[#This Row],[Local - Partida]]</f>
        <v>ZTT-2</v>
      </c>
      <c r="AL692" s="31" t="str">
        <f>BS_CONTROLE[[#This Row],[Local - Encerramento]]</f>
        <v>ZTO</v>
      </c>
      <c r="AM692" s="104" t="str">
        <f>IF(BS_CONTROLE[[#This Row],[Entre - Estações]]=0, "-", BS_CONTROLE[[#This Row],[Entre - Estações]])</f>
        <v>ZTT-ZTO</v>
      </c>
      <c r="AN692" s="104" t="str">
        <f>IF(BS_CONTROLE[[#This Row],[SB]]=0, "-", BS_CONTROLE[[#This Row],[SB]])</f>
        <v>ZTTZTO</v>
      </c>
      <c r="AO692" s="104">
        <f>IF(BS_CONTROLE[[#This Row],[SUB]]=0, "-", BS_CONTROLE[[#This Row],[SUB]])</f>
        <v>70</v>
      </c>
      <c r="AP692" s="104">
        <f>BS_CONTROLE[[#This Row],[KM - Inicio]]</f>
        <v>95</v>
      </c>
      <c r="AQ692" s="104">
        <f>BS_CONTROLE[[#This Row],[KM - Inicio]]</f>
        <v>95</v>
      </c>
      <c r="AR692" s="107"/>
      <c r="AS692" s="107"/>
      <c r="AT692" s="107"/>
      <c r="AU692" s="135"/>
      <c r="AV692" s="135"/>
      <c r="AW692" s="14"/>
      <c r="AX692" s="14"/>
      <c r="AY692" s="160">
        <f t="shared" si="64"/>
        <v>0</v>
      </c>
      <c r="AZ692" s="151"/>
      <c r="BA692" s="108"/>
      <c r="BB692" s="10" t="str">
        <f>IFERROR(_xlfn.XLOOKUP(AI692, BS_ATIVIDADE[ATIVIDADE],BS_ATIVIDADE[UNIDADE] ), "*")</f>
        <v>KM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Produção e Intervalo</v>
      </c>
      <c r="BR692" s="19">
        <f t="shared" si="67"/>
        <v>0</v>
      </c>
      <c r="BS692" s="19">
        <f t="shared" si="68"/>
        <v>0</v>
      </c>
      <c r="BT692" s="185" t="str">
        <f t="shared" si="69"/>
        <v/>
      </c>
    </row>
    <row r="693" spans="1:72" hidden="1">
      <c r="A693" s="47" t="str">
        <f t="shared" si="65"/>
        <v>KLECIO (TP-699)46080</v>
      </c>
      <c r="B693" s="101">
        <v>46080</v>
      </c>
      <c r="C693" s="134">
        <f>IF(BS_CONTROLE[[#This Row],[DATA]]="","",WEEKNUM(BS_CONTROLE[[#This Row],[DATA]]))</f>
        <v>9</v>
      </c>
      <c r="D693" s="103" t="s">
        <v>913</v>
      </c>
      <c r="E693" s="155"/>
      <c r="F693" s="125" t="s">
        <v>775</v>
      </c>
      <c r="G693" s="140" t="str">
        <f>IF(D693="","*",VLOOKUP(F693,BS_ATIVIDADE[],3,FALSE))</f>
        <v>SOLDA</v>
      </c>
      <c r="H693" s="105" t="s">
        <v>593</v>
      </c>
      <c r="I693" s="105" t="s">
        <v>593</v>
      </c>
      <c r="J693" s="104">
        <v>70</v>
      </c>
      <c r="K693" s="104">
        <v>97.4</v>
      </c>
      <c r="L693" s="104" t="s">
        <v>593</v>
      </c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93" s="105">
        <v>0.375</v>
      </c>
      <c r="P693" s="105">
        <v>6.25E-2</v>
      </c>
      <c r="Q693" s="104">
        <v>1</v>
      </c>
      <c r="R693" s="10" t="str">
        <f>IFERROR(_xlfn.XLOOKUP(F693, BS_ATIVIDADE[ATIVIDADE],BS_ATIVIDADE[UNIDADE] ), "*")</f>
        <v>Nº DE SOLDA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3" s="104" t="s">
        <v>1059</v>
      </c>
      <c r="W693" s="149" t="s">
        <v>1060</v>
      </c>
      <c r="X693" s="103" t="s">
        <v>421</v>
      </c>
      <c r="Y693" s="128" t="s">
        <v>424</v>
      </c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PDM - SOLDA</v>
      </c>
      <c r="AJ693" s="9" t="str">
        <f>IF(BS_CONTROLE[[#This Row],[Atividade]]=0, "-", BS_CONTROLE[[#This Row],[Atividade]])</f>
        <v>PDM - SOLDA</v>
      </c>
      <c r="AK693" s="31" t="str">
        <f>BS_CONTROLE[[#This Row],[Local - Partida]]</f>
        <v>-</v>
      </c>
      <c r="AL693" s="31" t="str">
        <f>BS_CONTROLE[[#This Row],[Local - Encerramento]]</f>
        <v>-</v>
      </c>
      <c r="AM693" s="104" t="str">
        <f>IF(BS_CONTROLE[[#This Row],[Entre - Estações]]=0, "-", BS_CONTROLE[[#This Row],[Entre - Estações]])</f>
        <v>ZTT-ZLI</v>
      </c>
      <c r="AN693" s="104" t="str">
        <f>IF(BS_CONTROLE[[#This Row],[SB]]=0, "-", BS_CONTROLE[[#This Row],[SB]])</f>
        <v>ZTTK971</v>
      </c>
      <c r="AO693" s="104">
        <f>IF(BS_CONTROLE[[#This Row],[SUB]]=0, "-", BS_CONTROLE[[#This Row],[SUB]])</f>
        <v>70</v>
      </c>
      <c r="AP693" s="104">
        <f>BS_CONTROLE[[#This Row],[KM - Inicio]]</f>
        <v>97.4</v>
      </c>
      <c r="AQ693" s="104">
        <f>BS_CONTROLE[[#This Row],[KM - Inicio]]</f>
        <v>97.4</v>
      </c>
      <c r="AR693" s="107"/>
      <c r="AS693" s="107"/>
      <c r="AT693" s="107"/>
      <c r="AU693" s="135"/>
      <c r="AV693" s="135"/>
      <c r="AW693" s="14"/>
      <c r="AX693" s="14"/>
      <c r="AY693" s="160">
        <f t="shared" si="64"/>
        <v>0</v>
      </c>
      <c r="AZ693" s="151"/>
      <c r="BA693" s="108"/>
      <c r="BB693" s="10" t="str">
        <f>IFERROR(_xlfn.XLOOKUP(AI693, BS_ATIVIDADE[ATIVIDADE],BS_ATIVIDADE[UNIDADE] ), "*")</f>
        <v>Nº DE SOLDA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Produção e Intervalo</v>
      </c>
      <c r="BR693" s="19">
        <f t="shared" si="67"/>
        <v>0</v>
      </c>
      <c r="BS693" s="19">
        <f t="shared" si="68"/>
        <v>0</v>
      </c>
      <c r="BT693" s="185" t="str">
        <f t="shared" si="69"/>
        <v/>
      </c>
    </row>
    <row r="694" spans="1:72" hidden="1">
      <c r="A694" s="47" t="str">
        <f t="shared" si="65"/>
        <v>E4246080</v>
      </c>
      <c r="B694" s="101">
        <v>46080</v>
      </c>
      <c r="C694" s="134">
        <f>IF(BS_CONTROLE[[#This Row],[DATA]]="","",WEEKNUM(BS_CONTROLE[[#This Row],[DATA]]))</f>
        <v>9</v>
      </c>
      <c r="D694" s="103" t="s">
        <v>752</v>
      </c>
      <c r="E694" s="155">
        <v>193</v>
      </c>
      <c r="F694" s="125" t="s">
        <v>660</v>
      </c>
      <c r="G694" s="140" t="str">
        <f>IF(D694="","*",VLOOKUP(F694,BS_ATIVIDADE[],3,FALSE))</f>
        <v>TRILHEIRO - DESCARGA</v>
      </c>
      <c r="H694" s="105" t="s">
        <v>1333</v>
      </c>
      <c r="I694" s="105" t="s">
        <v>1333</v>
      </c>
      <c r="J694" s="104">
        <v>68</v>
      </c>
      <c r="K694" s="104">
        <v>54.96</v>
      </c>
      <c r="L694" s="104">
        <v>57.484000000000002</v>
      </c>
      <c r="M694" s="126" t="s">
        <v>286</v>
      </c>
      <c r="N694" s="126" t="s">
        <v>1578</v>
      </c>
      <c r="O694" s="105">
        <v>0.41666666666666669</v>
      </c>
      <c r="P694" s="105">
        <v>8.3333333333333329E-2</v>
      </c>
      <c r="Q694" s="104">
        <v>2496</v>
      </c>
      <c r="R694" s="10" t="str">
        <f>IFERROR(_xlfn.XLOOKUP(F694, BS_ATIVIDADE[ATIVIDADE],BS_ATIVIDADE[UNIDADE] ), "*")</f>
        <v>M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4" s="104" t="s">
        <v>1069</v>
      </c>
      <c r="W694" s="149" t="s">
        <v>1098</v>
      </c>
      <c r="X694" s="103" t="s">
        <v>416</v>
      </c>
      <c r="Y694" s="128" t="s">
        <v>424</v>
      </c>
      <c r="Z694" s="103"/>
      <c r="AA694" s="104" t="s">
        <v>2004</v>
      </c>
      <c r="AB694" s="102" t="s">
        <v>423</v>
      </c>
      <c r="AC694" s="150" t="s">
        <v>406</v>
      </c>
      <c r="AD694" s="106">
        <v>0.39583333333333331</v>
      </c>
      <c r="AE694" s="104" t="s">
        <v>1935</v>
      </c>
      <c r="AF694" s="104" t="s">
        <v>593</v>
      </c>
      <c r="AG694" s="104" t="s">
        <v>593</v>
      </c>
      <c r="AH694" s="15"/>
      <c r="AI694" s="125" t="str">
        <f>IF(BS_CONTROLE[[#This Row],[Atividade]]=0, "-", BS_CONTROLE[[#This Row],[Atividade]])</f>
        <v>TRILHEIRO - DESCARGA</v>
      </c>
      <c r="AJ694" s="9" t="str">
        <f>IF(BS_CONTROLE[[#This Row],[Atividade]]=0, "-", BS_CONTROLE[[#This Row],[Atividade]])</f>
        <v>TRILHEIRO - DESCARGA</v>
      </c>
      <c r="AK694" s="31" t="str">
        <f>BS_CONTROLE[[#This Row],[Local - Partida]]</f>
        <v>ZBV3</v>
      </c>
      <c r="AL694" s="31" t="str">
        <f>BS_CONTROLE[[#This Row],[Local - Encerramento]]</f>
        <v>ZBV3</v>
      </c>
      <c r="AM694" s="104" t="str">
        <f>IF(BS_CONTROLE[[#This Row],[Entre - Estações]]=0, "-", BS_CONTROLE[[#This Row],[Entre - Estações]])</f>
        <v>ZBM-ZHO</v>
      </c>
      <c r="AN694" s="104" t="str">
        <f>IF(BS_CONTROLE[[#This Row],[SB]]=0, "-", BS_CONTROLE[[#This Row],[SB]])</f>
        <v>ZBM1/ZK57ZHO</v>
      </c>
      <c r="AO694" s="104">
        <f>IF(BS_CONTROLE[[#This Row],[SUB]]=0, "-", BS_CONTROLE[[#This Row],[SUB]])</f>
        <v>68</v>
      </c>
      <c r="AP694" s="104">
        <f>BS_CONTROLE[[#This Row],[KM - Inicio]]</f>
        <v>54.96</v>
      </c>
      <c r="AQ694" s="104">
        <f>BS_CONTROLE[[#This Row],[KM - Inicio]]</f>
        <v>54.96</v>
      </c>
      <c r="AR694" s="107"/>
      <c r="AS694" s="107"/>
      <c r="AT694" s="107"/>
      <c r="AU694" s="135"/>
      <c r="AV694" s="135"/>
      <c r="AW694" s="14"/>
      <c r="AX694" s="14"/>
      <c r="AY694" s="160">
        <f t="shared" si="64"/>
        <v>0</v>
      </c>
      <c r="AZ694" s="151"/>
      <c r="BA694" s="108"/>
      <c r="BB694" s="10" t="str">
        <f>IFERROR(_xlfn.XLOOKUP(AI694, BS_ATIVIDADE[ATIVIDADE],BS_ATIVIDADE[UNIDADE] ), "*")</f>
        <v>M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Produção e Intervalo</v>
      </c>
      <c r="BR694" s="19">
        <f t="shared" si="67"/>
        <v>0</v>
      </c>
      <c r="BS694" s="19">
        <f t="shared" si="68"/>
        <v>0</v>
      </c>
      <c r="BT694" s="185" t="str">
        <f t="shared" si="69"/>
        <v/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>DANIEL (TP-647)46080</v>
      </c>
      <c r="B696" s="101">
        <v>46080</v>
      </c>
      <c r="C696" s="134">
        <f>IF(BS_CONTROLE[[#This Row],[DATA]]="","",WEEKNUM(BS_CONTROLE[[#This Row],[DATA]]))</f>
        <v>9</v>
      </c>
      <c r="D696" s="103" t="s">
        <v>867</v>
      </c>
      <c r="E696" s="155">
        <v>162</v>
      </c>
      <c r="F696" s="125" t="s">
        <v>775</v>
      </c>
      <c r="G696" s="140" t="str">
        <f>IF(D696="","*",VLOOKUP(F696,BS_ATIVIDADE[],3,FALSE))</f>
        <v>SOLDA</v>
      </c>
      <c r="H696" s="104" t="s">
        <v>593</v>
      </c>
      <c r="I696" s="104" t="s">
        <v>593</v>
      </c>
      <c r="J696" s="104">
        <v>56</v>
      </c>
      <c r="K696" s="104">
        <v>208.75</v>
      </c>
      <c r="L696" s="104" t="s">
        <v>593</v>
      </c>
      <c r="M696" s="126" t="s">
        <v>105</v>
      </c>
      <c r="N696" s="126" t="s">
        <v>250</v>
      </c>
      <c r="O696" s="105">
        <v>0.375</v>
      </c>
      <c r="P696" s="105">
        <v>6.25E-2</v>
      </c>
      <c r="Q696" s="104">
        <v>1</v>
      </c>
      <c r="R696" s="10" t="str">
        <f>IFERROR(_xlfn.XLOOKUP(F696, BS_ATIVIDADE[ATIVIDADE],BS_ATIVIDADE[UNIDADE] ), "*")</f>
        <v>Nº DE SOLDA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6" s="104" t="s">
        <v>1217</v>
      </c>
      <c r="W696" s="149" t="s">
        <v>1060</v>
      </c>
      <c r="X696" s="103" t="s">
        <v>421</v>
      </c>
      <c r="Y696" s="128" t="s">
        <v>424</v>
      </c>
      <c r="Z696" s="103"/>
      <c r="AA696" s="104" t="s">
        <v>593</v>
      </c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PDM - SOLDA</v>
      </c>
      <c r="AJ696" s="9" t="str">
        <f>IF(BS_CONTROLE[[#This Row],[Atividade]]=0, "-", BS_CONTROLE[[#This Row],[Atividade]])</f>
        <v>PDM - SOLDA</v>
      </c>
      <c r="AK696" s="31" t="str">
        <f>BS_CONTROLE[[#This Row],[Local - Partida]]</f>
        <v>-</v>
      </c>
      <c r="AL696" s="31" t="str">
        <f>BS_CONTROLE[[#This Row],[Local - Encerramento]]</f>
        <v>-</v>
      </c>
      <c r="AM696" s="104" t="str">
        <f>IF(BS_CONTROLE[[#This Row],[Entre - Estações]]=0, "-", BS_CONTROLE[[#This Row],[Entre - Estações]])</f>
        <v>ZST</v>
      </c>
      <c r="AN696" s="104" t="str">
        <f>IF(BS_CONTROLE[[#This Row],[SB]]=0, "-", BS_CONTROLE[[#This Row],[SB]])</f>
        <v>ZST2</v>
      </c>
      <c r="AO696" s="104">
        <f>IF(BS_CONTROLE[[#This Row],[SUB]]=0, "-", BS_CONTROLE[[#This Row],[SUB]])</f>
        <v>56</v>
      </c>
      <c r="AP696" s="104">
        <f>BS_CONTROLE[[#This Row],[KM - Inicio]]</f>
        <v>208.75</v>
      </c>
      <c r="AQ696" s="104">
        <f>BS_CONTROLE[[#This Row],[KM - Inicio]]</f>
        <v>208.75</v>
      </c>
      <c r="AR696" s="107"/>
      <c r="AS696" s="107"/>
      <c r="AT696" s="107"/>
      <c r="AU696" s="135"/>
      <c r="AV696" s="135"/>
      <c r="AW696" s="14"/>
      <c r="AX696" s="14"/>
      <c r="AY696" s="160">
        <f t="shared" si="64"/>
        <v>0</v>
      </c>
      <c r="AZ696" s="151"/>
      <c r="BA696" s="108"/>
      <c r="BB696" s="10" t="str">
        <f>IFERROR(_xlfn.XLOOKUP(AI696, BS_ATIVIDADE[ATIVIDADE],BS_ATIVIDADE[UNIDADE] ), "*")</f>
        <v>Nº DE SOLDA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Produção e Intervalo</v>
      </c>
      <c r="BR696" s="19">
        <f t="shared" si="67"/>
        <v>0</v>
      </c>
      <c r="BS696" s="19">
        <f t="shared" si="68"/>
        <v>0</v>
      </c>
      <c r="BT696" s="185" t="str">
        <f t="shared" si="69"/>
        <v/>
      </c>
    </row>
    <row r="697" spans="1:72" hidden="1">
      <c r="A697" s="47" t="str">
        <f t="shared" si="65"/>
        <v>V93</v>
      </c>
      <c r="B697" s="101"/>
      <c r="C697" s="134" t="str">
        <f>IF(BS_CONTROLE[[#This Row],[DATA]]="","",WEEKNUM(BS_CONTROLE[[#This Row],[DATA]]))</f>
        <v/>
      </c>
      <c r="D697" s="103" t="s">
        <v>814</v>
      </c>
      <c r="E697" s="155">
        <v>162</v>
      </c>
      <c r="F697" s="125" t="s">
        <v>698</v>
      </c>
      <c r="G697" s="140" t="str">
        <f>IF(D697="","*",VLOOKUP(F697,BS_ATIVIDADE[],3,FALSE))</f>
        <v>MECANIZAÇÃO - SOCADORA</v>
      </c>
      <c r="H697" s="104" t="s">
        <v>104</v>
      </c>
      <c r="I697" s="104" t="s">
        <v>104</v>
      </c>
      <c r="J697" s="104">
        <v>56</v>
      </c>
      <c r="K697" s="104">
        <v>204.4</v>
      </c>
      <c r="L697" s="104">
        <v>205.8</v>
      </c>
      <c r="M697" s="126" t="s">
        <v>247</v>
      </c>
      <c r="N697" s="126" t="s">
        <v>248</v>
      </c>
      <c r="O697" s="105">
        <v>0.41666666666666669</v>
      </c>
      <c r="P697" s="105">
        <v>8.3333333333333329E-2</v>
      </c>
      <c r="Q697" s="104">
        <v>500</v>
      </c>
      <c r="R697" s="10" t="str">
        <f>IFERROR(_xlfn.XLOOKUP(F697, BS_ATIVIDADE[ATIVIDADE],BS_ATIVIDADE[UNIDADE] ), "*")</f>
        <v>M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7" s="104" t="s">
        <v>1109</v>
      </c>
      <c r="W697" s="149" t="s">
        <v>1664</v>
      </c>
      <c r="X697" s="103" t="s">
        <v>421</v>
      </c>
      <c r="Y697" s="128"/>
      <c r="Z697" s="103"/>
      <c r="AA697" s="104">
        <v>1</v>
      </c>
      <c r="AB697" s="102" t="s">
        <v>418</v>
      </c>
      <c r="AC697" s="150" t="s">
        <v>419</v>
      </c>
      <c r="AD697" s="106">
        <v>0.33333333333333331</v>
      </c>
      <c r="AE697" s="104">
        <v>7309</v>
      </c>
      <c r="AF697" s="104" t="s">
        <v>593</v>
      </c>
      <c r="AG697" s="104" t="s">
        <v>593</v>
      </c>
      <c r="AH697" s="15"/>
      <c r="AI697" s="125" t="str">
        <f>IF(BS_CONTROLE[[#This Row],[Atividade]]=0, "-", BS_CONTROLE[[#This Row],[Atividade]])</f>
        <v>MECANIZAÇÃO - SOCADORA</v>
      </c>
      <c r="AJ697" s="9" t="str">
        <f>IF(BS_CONTROLE[[#This Row],[Atividade]]=0, "-", BS_CONTROLE[[#This Row],[Atividade]])</f>
        <v>MECANIZAÇÃO - SOCADORA</v>
      </c>
      <c r="AK697" s="31" t="str">
        <f>BS_CONTROLE[[#This Row],[Local - Partida]]</f>
        <v>ZYU1</v>
      </c>
      <c r="AL697" s="31" t="str">
        <f>BS_CONTROLE[[#This Row],[Local - Encerramento]]</f>
        <v>ZYU1</v>
      </c>
      <c r="AM697" s="104" t="str">
        <f>IF(BS_CONTROLE[[#This Row],[Entre - Estações]]=0, "-", BS_CONTROLE[[#This Row],[Entre - Estações]])</f>
        <v>ZYU-ZST</v>
      </c>
      <c r="AN697" s="104" t="str">
        <f>IF(BS_CONTROLE[[#This Row],[SB]]=0, "-", BS_CONTROLE[[#This Row],[SB]])</f>
        <v>ZYU206</v>
      </c>
      <c r="AO697" s="104">
        <f>IF(BS_CONTROLE[[#This Row],[SUB]]=0, "-", BS_CONTROLE[[#This Row],[SUB]])</f>
        <v>56</v>
      </c>
      <c r="AP697" s="104">
        <f>BS_CONTROLE[[#This Row],[KM - Inicio]]</f>
        <v>204.4</v>
      </c>
      <c r="AQ697" s="104">
        <f>BS_CONTROLE[[#This Row],[KM - Inicio]]</f>
        <v>204.4</v>
      </c>
      <c r="AR697" s="107"/>
      <c r="AS697" s="107"/>
      <c r="AT697" s="107"/>
      <c r="AU697" s="135"/>
      <c r="AV697" s="135"/>
      <c r="AW697" s="14"/>
      <c r="AX697" s="14"/>
      <c r="AY697" s="160">
        <f t="shared" si="64"/>
        <v>0</v>
      </c>
      <c r="AZ697" s="151"/>
      <c r="BA697" s="108"/>
      <c r="BB697" s="10" t="str">
        <f>IFERROR(_xlfn.XLOOKUP(AI697, BS_ATIVIDADE[ATIVIDADE],BS_ATIVIDADE[UNIDADE] ), "*")</f>
        <v>M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>ROGÉRIO (TP-730)46080</v>
      </c>
      <c r="B698" s="101">
        <v>46080</v>
      </c>
      <c r="C698" s="134">
        <f>IF(BS_CONTROLE[[#This Row],[DATA]]="","",WEEKNUM(BS_CONTROLE[[#This Row],[DATA]]))</f>
        <v>9</v>
      </c>
      <c r="D698" s="103" t="s">
        <v>937</v>
      </c>
      <c r="E698" s="155">
        <v>543</v>
      </c>
      <c r="F698" s="125" t="s">
        <v>779</v>
      </c>
      <c r="G698" s="140" t="str">
        <f>IF(D698="","*",VLOOKUP(F698,BS_ATIVIDADE[],3,FALSE))</f>
        <v>DORMENTE - SUBSTITUIÇÂO</v>
      </c>
      <c r="H698" s="105" t="s">
        <v>593</v>
      </c>
      <c r="I698" s="105"/>
      <c r="J698" s="104">
        <v>56</v>
      </c>
      <c r="K698" s="104">
        <v>202</v>
      </c>
      <c r="L698" s="104" t="s">
        <v>593</v>
      </c>
      <c r="M698" s="126" t="s">
        <v>103</v>
      </c>
      <c r="N698" s="126" t="s">
        <v>246</v>
      </c>
      <c r="O698" s="105">
        <v>0.41666666666666669</v>
      </c>
      <c r="P698" s="105">
        <v>8.3333333333333329E-2</v>
      </c>
      <c r="Q698" s="104">
        <v>20</v>
      </c>
      <c r="R698" s="10" t="str">
        <f>IFERROR(_xlfn.XLOOKUP(F698, BS_ATIVIDADE[ATIVIDADE],BS_ATIVIDADE[UNIDADE] ), "*")</f>
        <v>Nº DE DORMENTES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8" s="104" t="s">
        <v>1179</v>
      </c>
      <c r="W698" s="149" t="s">
        <v>1075</v>
      </c>
      <c r="X698" s="103" t="s">
        <v>421</v>
      </c>
      <c r="Y698" s="128" t="s">
        <v>424</v>
      </c>
      <c r="Z698" s="103"/>
      <c r="AA698" s="104" t="s">
        <v>593</v>
      </c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PDM - SUBSTITUIÇÃO - DORMENTE</v>
      </c>
      <c r="AJ698" s="9" t="str">
        <f>IF(BS_CONTROLE[[#This Row],[Atividade]]=0, "-", BS_CONTROLE[[#This Row],[Atividade]])</f>
        <v>PDM - SUBSTITUIÇÃO - DORMENTE</v>
      </c>
      <c r="AK698" s="31" t="str">
        <f>BS_CONTROLE[[#This Row],[Local - Partida]]</f>
        <v>-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ZYU</v>
      </c>
      <c r="AN698" s="104" t="str">
        <f>IF(BS_CONTROLE[[#This Row],[SB]]=0, "-", BS_CONTROLE[[#This Row],[SB]])</f>
        <v>ZYU2</v>
      </c>
      <c r="AO698" s="104">
        <f>IF(BS_CONTROLE[[#This Row],[SUB]]=0, "-", BS_CONTROLE[[#This Row],[SUB]])</f>
        <v>56</v>
      </c>
      <c r="AP698" s="104">
        <f>BS_CONTROLE[[#This Row],[KM - Inicio]]</f>
        <v>202</v>
      </c>
      <c r="AQ698" s="104">
        <f>BS_CONTROLE[[#This Row],[KM - Inicio]]</f>
        <v>202</v>
      </c>
      <c r="AR698" s="107"/>
      <c r="AS698" s="107"/>
      <c r="AT698" s="107"/>
      <c r="AU698" s="135"/>
      <c r="AV698" s="135"/>
      <c r="AW698" s="14"/>
      <c r="AX698" s="14"/>
      <c r="AY698" s="160">
        <f t="shared" si="64"/>
        <v>0</v>
      </c>
      <c r="AZ698" s="151"/>
      <c r="BA698" s="108"/>
      <c r="BB698" s="10" t="str">
        <f>IFERROR(_xlfn.XLOOKUP(AI698, BS_ATIVIDADE[ATIVIDADE],BS_ATIVIDADE[UNIDADE] ), "*")</f>
        <v>Nº DE DORMENTES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Produção e Intervalo</v>
      </c>
      <c r="BR698" s="19">
        <f t="shared" si="67"/>
        <v>0</v>
      </c>
      <c r="BS698" s="19">
        <f t="shared" si="68"/>
        <v>0</v>
      </c>
      <c r="BT698" s="185" t="str">
        <f t="shared" si="69"/>
        <v/>
      </c>
    </row>
    <row r="699" spans="1:72" hidden="1">
      <c r="A699" s="47" t="str">
        <f t="shared" si="65"/>
        <v>W5946080</v>
      </c>
      <c r="B699" s="101">
        <v>46080</v>
      </c>
      <c r="C699" s="134">
        <f>IF(BS_CONTROLE[[#This Row],[DATA]]="","",WEEKNUM(BS_CONTROLE[[#This Row],[DATA]]))</f>
        <v>9</v>
      </c>
      <c r="D699" s="103" t="s">
        <v>827</v>
      </c>
      <c r="E699" s="155">
        <v>605</v>
      </c>
      <c r="F699" s="125" t="s">
        <v>756</v>
      </c>
      <c r="G699" s="140" t="str">
        <f>IF(D699="","*",VLOOKUP(F699,BS_ATIVIDADE[],3,FALSE))</f>
        <v>DORMENTE - DESCARGA</v>
      </c>
      <c r="H699" s="104" t="s">
        <v>104</v>
      </c>
      <c r="I699" s="104" t="s">
        <v>104</v>
      </c>
      <c r="J699" s="104">
        <v>56</v>
      </c>
      <c r="K699" s="104">
        <v>190</v>
      </c>
      <c r="L699" s="104">
        <v>167.5</v>
      </c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99" s="105">
        <v>0.375</v>
      </c>
      <c r="P699" s="105">
        <v>4.1666666666666664E-2</v>
      </c>
      <c r="Q699" s="104">
        <v>100</v>
      </c>
      <c r="R699" s="10" t="str">
        <f>IFERROR(_xlfn.XLOOKUP(F699, BS_ATIVIDADE[ATIVIDADE],BS_ATIVIDADE[UNIDADE] ), "*")</f>
        <v>Nº DE DORMENTES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9" s="104" t="s">
        <v>1181</v>
      </c>
      <c r="W699" s="149" t="s">
        <v>2005</v>
      </c>
      <c r="X699" s="103" t="s">
        <v>421</v>
      </c>
      <c r="Y699" s="128" t="s">
        <v>424</v>
      </c>
      <c r="Z699" s="103"/>
      <c r="AA699" s="104">
        <v>1</v>
      </c>
      <c r="AB699" s="102" t="s">
        <v>418</v>
      </c>
      <c r="AC699" s="150" t="s">
        <v>419</v>
      </c>
      <c r="AD699" s="106">
        <v>0.33333333333333331</v>
      </c>
      <c r="AE699" s="104">
        <v>7629</v>
      </c>
      <c r="AF699" s="104" t="s">
        <v>593</v>
      </c>
      <c r="AG699" s="104" t="s">
        <v>593</v>
      </c>
      <c r="AH699" s="15"/>
      <c r="AI699" s="125" t="str">
        <f>IF(BS_CONTROLE[[#This Row],[Atividade]]=0, "-", BS_CONTROLE[[#This Row],[Atividade]])</f>
        <v>PDM - DESCARGA - DORMENTE</v>
      </c>
      <c r="AJ699" s="9" t="str">
        <f>IF(BS_CONTROLE[[#This Row],[Atividade]]=0, "-", BS_CONTROLE[[#This Row],[Atividade]])</f>
        <v>PDM - DESCARGA - DORMENTE</v>
      </c>
      <c r="AK699" s="31" t="str">
        <f>BS_CONTROLE[[#This Row],[Local - Partida]]</f>
        <v>ZYU1</v>
      </c>
      <c r="AL699" s="31" t="str">
        <f>BS_CONTROLE[[#This Row],[Local - Encerramento]]</f>
        <v>ZYU1</v>
      </c>
      <c r="AM699" s="104" t="str">
        <f>IF(BS_CONTROLE[[#This Row],[Entre - Estações]]=0, "-", BS_CONTROLE[[#This Row],[Entre - Estações]])</f>
        <v>ZDY-ZFY</v>
      </c>
      <c r="AN699" s="104" t="str">
        <f>IF(BS_CONTROLE[[#This Row],[SB]]=0, "-", BS_CONTROLE[[#This Row],[SB]])</f>
        <v>189ZFY</v>
      </c>
      <c r="AO699" s="104">
        <f>IF(BS_CONTROLE[[#This Row],[SUB]]=0, "-", BS_CONTROLE[[#This Row],[SUB]])</f>
        <v>56</v>
      </c>
      <c r="AP699" s="104">
        <f>BS_CONTROLE[[#This Row],[KM - Inicio]]</f>
        <v>190</v>
      </c>
      <c r="AQ699" s="104">
        <f>BS_CONTROLE[[#This Row],[KM - Inicio]]</f>
        <v>190</v>
      </c>
      <c r="AR699" s="107"/>
      <c r="AS699" s="107"/>
      <c r="AT699" s="107"/>
      <c r="AU699" s="135"/>
      <c r="AV699" s="135"/>
      <c r="AW699" s="14"/>
      <c r="AX699" s="14"/>
      <c r="AY699" s="160">
        <f t="shared" si="64"/>
        <v>0</v>
      </c>
      <c r="AZ699" s="151"/>
      <c r="BA699" s="108"/>
      <c r="BB699" s="10" t="str">
        <f>IFERROR(_xlfn.XLOOKUP(AI699, BS_ATIVIDADE[ATIVIDADE],BS_ATIVIDADE[UNIDADE] ), "*")</f>
        <v>Nº DE DORMENTES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Produção e Intervalo</v>
      </c>
      <c r="BR699" s="19">
        <f t="shared" si="67"/>
        <v>0</v>
      </c>
      <c r="BS699" s="19">
        <f t="shared" si="68"/>
        <v>0</v>
      </c>
      <c r="BT699" s="185" t="str">
        <f t="shared" si="69"/>
        <v/>
      </c>
    </row>
    <row r="700" spans="1:72" hidden="1">
      <c r="A700" s="47" t="str">
        <f t="shared" si="65"/>
        <v>ROBSON (TF-701)</v>
      </c>
      <c r="B700" s="101"/>
      <c r="C700" s="134" t="str">
        <f>IF(BS_CONTROLE[[#This Row],[DATA]]="","",WEEKNUM(BS_CONTROLE[[#This Row],[DATA]]))</f>
        <v/>
      </c>
      <c r="D700" s="103" t="s">
        <v>935</v>
      </c>
      <c r="E700" s="155">
        <v>310</v>
      </c>
      <c r="F700" s="125" t="s">
        <v>779</v>
      </c>
      <c r="G700" s="140" t="str">
        <f>IF(D700="","*",VLOOKUP(F700,BS_ATIVIDADE[],3,FALSE))</f>
        <v>DORMENTE - SUBSTITUIÇÂO</v>
      </c>
      <c r="H700" s="105" t="s">
        <v>593</v>
      </c>
      <c r="I700" s="105" t="s">
        <v>593</v>
      </c>
      <c r="J700" s="104">
        <v>56</v>
      </c>
      <c r="K700" s="104">
        <v>190.3</v>
      </c>
      <c r="L700" s="104">
        <v>190.5</v>
      </c>
      <c r="M700" s="126" t="s">
        <v>95</v>
      </c>
      <c r="N700" s="126" t="s">
        <v>242</v>
      </c>
      <c r="O700" s="105">
        <v>0.375</v>
      </c>
      <c r="P700" s="105">
        <v>8.3333333333333329E-2</v>
      </c>
      <c r="Q700" s="104">
        <v>50</v>
      </c>
      <c r="R700" s="10" t="str">
        <f>IFERROR(_xlfn.XLOOKUP(F700, BS_ATIVIDADE[ATIVIDADE],BS_ATIVIDADE[UNIDADE] ), "*")</f>
        <v>Nº DE DORMENTES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0" s="104" t="s">
        <v>1417</v>
      </c>
      <c r="W700" s="149" t="s">
        <v>1075</v>
      </c>
      <c r="X700" s="103" t="s">
        <v>421</v>
      </c>
      <c r="Y700" s="128"/>
      <c r="Z700" s="103"/>
      <c r="AA700" s="104" t="s">
        <v>593</v>
      </c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PDM - SUBSTITUIÇÃO - DORMENTE</v>
      </c>
      <c r="AJ700" s="9" t="str">
        <f>IF(BS_CONTROLE[[#This Row],[Atividade]]=0, "-", BS_CONTROLE[[#This Row],[Atividade]])</f>
        <v>PDM - SUBSTITUIÇÃO - DORMENTE</v>
      </c>
      <c r="AK700" s="31" t="str">
        <f>BS_CONTROLE[[#This Row],[Local - Partida]]</f>
        <v>-</v>
      </c>
      <c r="AL700" s="31" t="str">
        <f>BS_CONTROLE[[#This Row],[Local - Encerramento]]</f>
        <v>-</v>
      </c>
      <c r="AM700" s="104" t="str">
        <f>IF(BS_CONTROLE[[#This Row],[Entre - Estações]]=0, "-", BS_CONTROLE[[#This Row],[Entre - Estações]])</f>
        <v>ZDY-ZFY</v>
      </c>
      <c r="AN700" s="104" t="str">
        <f>IF(BS_CONTROLE[[#This Row],[SB]]=0, "-", BS_CONTROLE[[#This Row],[SB]])</f>
        <v>189ZFY</v>
      </c>
      <c r="AO700" s="104">
        <f>IF(BS_CONTROLE[[#This Row],[SUB]]=0, "-", BS_CONTROLE[[#This Row],[SUB]])</f>
        <v>56</v>
      </c>
      <c r="AP700" s="104">
        <f>BS_CONTROLE[[#This Row],[KM - Inicio]]</f>
        <v>190.3</v>
      </c>
      <c r="AQ700" s="104">
        <f>BS_CONTROLE[[#This Row],[KM - Inicio]]</f>
        <v>190.3</v>
      </c>
      <c r="AR700" s="107"/>
      <c r="AS700" s="107"/>
      <c r="AT700" s="107"/>
      <c r="AU700" s="135"/>
      <c r="AV700" s="135"/>
      <c r="AW700" s="14"/>
      <c r="AX700" s="14"/>
      <c r="AY700" s="160">
        <f t="shared" si="64"/>
        <v>0</v>
      </c>
      <c r="AZ700" s="151"/>
      <c r="BA700" s="108"/>
      <c r="BB700" s="10" t="str">
        <f>IFERROR(_xlfn.XLOOKUP(AI700, BS_ATIVIDADE[ATIVIDADE],BS_ATIVIDADE[UNIDADE] ), "*")</f>
        <v>Nº DE DORMENTES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>JACIANO (TF-674)</v>
      </c>
      <c r="B701" s="101"/>
      <c r="C701" s="134" t="str">
        <f>IF(BS_CONTROLE[[#This Row],[DATA]]="","",WEEKNUM(BS_CONTROLE[[#This Row],[DATA]]))</f>
        <v/>
      </c>
      <c r="D701" s="103" t="s">
        <v>895</v>
      </c>
      <c r="E701" s="155"/>
      <c r="F701" s="125" t="s">
        <v>779</v>
      </c>
      <c r="G701" s="140" t="str">
        <f>IF(D701="","*",VLOOKUP(F701,BS_ATIVIDADE[],3,FALSE))</f>
        <v>DORMENTE - SUBSTITUIÇÂO</v>
      </c>
      <c r="H701" s="105" t="s">
        <v>593</v>
      </c>
      <c r="I701" s="105" t="s">
        <v>593</v>
      </c>
      <c r="J701" s="104">
        <v>56</v>
      </c>
      <c r="K701" s="104">
        <v>190.3</v>
      </c>
      <c r="L701" s="104">
        <v>190.5</v>
      </c>
      <c r="M701" s="126" t="s">
        <v>95</v>
      </c>
      <c r="N701" s="126" t="s">
        <v>242</v>
      </c>
      <c r="O701" s="105">
        <v>0.375</v>
      </c>
      <c r="P701" s="105">
        <v>8.3333333333333329E-2</v>
      </c>
      <c r="Q701" s="104">
        <v>50</v>
      </c>
      <c r="R701" s="10" t="str">
        <f>IFERROR(_xlfn.XLOOKUP(F701, BS_ATIVIDADE[ATIVIDADE],BS_ATIVIDADE[UNIDADE] ), "*")</f>
        <v>Nº DE DORMENTES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1" s="104" t="s">
        <v>1804</v>
      </c>
      <c r="W701" s="149" t="s">
        <v>1075</v>
      </c>
      <c r="X701" s="103" t="s">
        <v>421</v>
      </c>
      <c r="Y701" s="128"/>
      <c r="Z701" s="103"/>
      <c r="AA701" s="104" t="s">
        <v>593</v>
      </c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PDM - SUBSTITUIÇÃO - DORMENTE</v>
      </c>
      <c r="AJ701" s="9" t="str">
        <f>IF(BS_CONTROLE[[#This Row],[Atividade]]=0, "-", BS_CONTROLE[[#This Row],[Atividade]])</f>
        <v>PDM - SUBSTITUIÇÃO - DORMENTE</v>
      </c>
      <c r="AK701" s="31" t="str">
        <f>BS_CONTROLE[[#This Row],[Local - Partida]]</f>
        <v>-</v>
      </c>
      <c r="AL701" s="31" t="str">
        <f>BS_CONTROLE[[#This Row],[Local - Encerramento]]</f>
        <v>-</v>
      </c>
      <c r="AM701" s="104" t="str">
        <f>IF(BS_CONTROLE[[#This Row],[Entre - Estações]]=0, "-", BS_CONTROLE[[#This Row],[Entre - Estações]])</f>
        <v>ZDY-ZFY</v>
      </c>
      <c r="AN701" s="104" t="str">
        <f>IF(BS_CONTROLE[[#This Row],[SB]]=0, "-", BS_CONTROLE[[#This Row],[SB]])</f>
        <v>189ZFY</v>
      </c>
      <c r="AO701" s="104">
        <f>IF(BS_CONTROLE[[#This Row],[SUB]]=0, "-", BS_CONTROLE[[#This Row],[SUB]])</f>
        <v>56</v>
      </c>
      <c r="AP701" s="104">
        <f>BS_CONTROLE[[#This Row],[KM - Inicio]]</f>
        <v>190.3</v>
      </c>
      <c r="AQ701" s="104">
        <f>BS_CONTROLE[[#This Row],[KM - Inicio]]</f>
        <v>190.3</v>
      </c>
      <c r="AR701" s="107"/>
      <c r="AS701" s="107"/>
      <c r="AT701" s="107"/>
      <c r="AU701" s="135"/>
      <c r="AV701" s="135"/>
      <c r="AW701" s="14"/>
      <c r="AX701" s="14"/>
      <c r="AY701" s="160">
        <f t="shared" si="64"/>
        <v>0</v>
      </c>
      <c r="AZ701" s="151"/>
      <c r="BA701" s="108"/>
      <c r="BB701" s="10" t="str">
        <f>IFERROR(_xlfn.XLOOKUP(AI701, BS_ATIVIDADE[ATIVIDADE],BS_ATIVIDADE[UNIDADE] ), "*")</f>
        <v>Nº DE DORMENTES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>ROBSON (TP-729)</v>
      </c>
      <c r="B702" s="101"/>
      <c r="C702" s="134" t="str">
        <f>IF(BS_CONTROLE[[#This Row],[DATA]]="","",WEEKNUM(BS_CONTROLE[[#This Row],[DATA]]))</f>
        <v/>
      </c>
      <c r="D702" s="103" t="s">
        <v>936</v>
      </c>
      <c r="E702" s="155"/>
      <c r="F702" s="125" t="s">
        <v>671</v>
      </c>
      <c r="G702" s="140" t="str">
        <f>IF(D702="","*",VLOOKUP(F702,BS_ATIVIDADE[],3,FALSE))</f>
        <v>LIMPEZA LASTRO</v>
      </c>
      <c r="H702" s="105" t="s">
        <v>593</v>
      </c>
      <c r="I702" s="105" t="s">
        <v>593</v>
      </c>
      <c r="J702" s="104">
        <v>56</v>
      </c>
      <c r="K702" s="104">
        <v>187.58</v>
      </c>
      <c r="L702" s="104" t="s">
        <v>593</v>
      </c>
      <c r="M702" s="126" t="s">
        <v>95</v>
      </c>
      <c r="N702" s="126" t="s">
        <v>241</v>
      </c>
      <c r="O702" s="105">
        <v>0.375</v>
      </c>
      <c r="P702" s="105">
        <v>8.3333333333333329E-2</v>
      </c>
      <c r="Q702" s="104">
        <v>10</v>
      </c>
      <c r="R702" s="10" t="str">
        <f>IFERROR(_xlfn.XLOOKUP(F702, BS_ATIVIDADE[ATIVIDADE],BS_ATIVIDADE[UNIDADE] ), "*")</f>
        <v>M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2" s="104" t="s">
        <v>1417</v>
      </c>
      <c r="W702" s="149" t="s">
        <v>1196</v>
      </c>
      <c r="X702" s="103" t="s">
        <v>421</v>
      </c>
      <c r="Y702" s="128"/>
      <c r="Z702" s="103"/>
      <c r="AA702" s="104" t="s">
        <v>593</v>
      </c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LIMPEZA LASTRO</v>
      </c>
      <c r="AJ702" s="9" t="str">
        <f>IF(BS_CONTROLE[[#This Row],[Atividade]]=0, "-", BS_CONTROLE[[#This Row],[Atividade]])</f>
        <v>LIMPEZA LASTRO</v>
      </c>
      <c r="AK702" s="31" t="str">
        <f>BS_CONTROLE[[#This Row],[Local - Partida]]</f>
        <v>-</v>
      </c>
      <c r="AL702" s="31" t="str">
        <f>BS_CONTROLE[[#This Row],[Local - Encerramento]]</f>
        <v>-</v>
      </c>
      <c r="AM702" s="104" t="str">
        <f>IF(BS_CONTROLE[[#This Row],[Entre - Estações]]=0, "-", BS_CONTROLE[[#This Row],[Entre - Estações]])</f>
        <v>ZDY-ZFY</v>
      </c>
      <c r="AN702" s="104" t="str">
        <f>IF(BS_CONTROLE[[#This Row],[SB]]=0, "-", BS_CONTROLE[[#This Row],[SB]])</f>
        <v>ZXP189</v>
      </c>
      <c r="AO702" s="104">
        <f>IF(BS_CONTROLE[[#This Row],[SUB]]=0, "-", BS_CONTROLE[[#This Row],[SUB]])</f>
        <v>56</v>
      </c>
      <c r="AP702" s="104">
        <f>BS_CONTROLE[[#This Row],[KM - Inicio]]</f>
        <v>187.58</v>
      </c>
      <c r="AQ702" s="104">
        <f>BS_CONTROLE[[#This Row],[KM - Inicio]]</f>
        <v>187.58</v>
      </c>
      <c r="AR702" s="107"/>
      <c r="AS702" s="107"/>
      <c r="AT702" s="107"/>
      <c r="AU702" s="135"/>
      <c r="AV702" s="135"/>
      <c r="AW702" s="14"/>
      <c r="AX702" s="14"/>
      <c r="AY702" s="160">
        <f t="shared" si="64"/>
        <v>0</v>
      </c>
      <c r="AZ702" s="151"/>
      <c r="BA702" s="108"/>
      <c r="BB702" s="10" t="str">
        <f>IFERROR(_xlfn.XLOOKUP(AI702, BS_ATIVIDADE[ATIVIDADE],BS_ATIVIDADE[UNIDADE] ), "*")</f>
        <v>M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>SUPER ZWW46080</v>
      </c>
      <c r="B705" s="101">
        <v>46080</v>
      </c>
      <c r="C705" s="134">
        <f>IF(BS_CONTROLE[[#This Row],[DATA]]="","",WEEKNUM(BS_CONTROLE[[#This Row],[DATA]]))</f>
        <v>9</v>
      </c>
      <c r="D705" s="103" t="s">
        <v>662</v>
      </c>
      <c r="E705" s="155">
        <v>698</v>
      </c>
      <c r="F705" s="125" t="s">
        <v>583</v>
      </c>
      <c r="G705" s="140" t="str">
        <f>IF(D705="","*",VLOOKUP(F705,BS_ATIVIDADE[],3,FALSE))</f>
        <v>OUTROS</v>
      </c>
      <c r="H705" s="105" t="s">
        <v>593</v>
      </c>
      <c r="I705" s="105" t="s">
        <v>593</v>
      </c>
      <c r="J705" s="104">
        <v>55</v>
      </c>
      <c r="K705" s="104">
        <v>97.9</v>
      </c>
      <c r="L705" s="104">
        <v>108</v>
      </c>
      <c r="M705" s="126" t="s">
        <v>37</v>
      </c>
      <c r="N705" s="126" t="s">
        <v>1728</v>
      </c>
      <c r="O705" s="105">
        <v>0.41666666666666669</v>
      </c>
      <c r="P705" s="105">
        <v>0.125</v>
      </c>
      <c r="Q705" s="104">
        <v>1</v>
      </c>
      <c r="R705" s="10" t="str">
        <f>IFERROR(_xlfn.XLOOKUP(F705, BS_ATIVIDADE[ATIVIDADE],BS_ATIVIDADE[UNIDADE] ), "*")</f>
        <v>BINÁRIO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5" s="104" t="s">
        <v>1097</v>
      </c>
      <c r="W705" s="149" t="s">
        <v>2006</v>
      </c>
      <c r="X705" s="103" t="s">
        <v>416</v>
      </c>
      <c r="Y705" s="128" t="s">
        <v>424</v>
      </c>
      <c r="Z705" s="103"/>
      <c r="AA705" s="104" t="s">
        <v>593</v>
      </c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BLOCO</v>
      </c>
      <c r="AJ705" s="9" t="str">
        <f>IF(BS_CONTROLE[[#This Row],[Atividade]]=0, "-", BS_CONTROLE[[#This Row],[Atividade]])</f>
        <v>BLOCO</v>
      </c>
      <c r="AK705" s="31" t="str">
        <f>BS_CONTROLE[[#This Row],[Local - Partida]]</f>
        <v>-</v>
      </c>
      <c r="AL705" s="31" t="str">
        <f>BS_CONTROLE[[#This Row],[Local - Encerramento]]</f>
        <v>-</v>
      </c>
      <c r="AM705" s="104" t="str">
        <f>IF(BS_CONTROLE[[#This Row],[Entre - Estações]]=0, "-", BS_CONTROLE[[#This Row],[Entre - Estações]])</f>
        <v>ZKW-ZLU</v>
      </c>
      <c r="AN705" s="104" t="str">
        <f>IF(BS_CONTROLE[[#This Row],[SB]]=0, "-", BS_CONTROLE[[#This Row],[SB]])</f>
        <v>ZKWZLU</v>
      </c>
      <c r="AO705" s="104">
        <f>IF(BS_CONTROLE[[#This Row],[SUB]]=0, "-", BS_CONTROLE[[#This Row],[SUB]])</f>
        <v>55</v>
      </c>
      <c r="AP705" s="104">
        <f>BS_CONTROLE[[#This Row],[KM - Inicio]]</f>
        <v>97.9</v>
      </c>
      <c r="AQ705" s="104">
        <f>BS_CONTROLE[[#This Row],[KM - Inicio]]</f>
        <v>97.9</v>
      </c>
      <c r="AR705" s="107"/>
      <c r="AS705" s="107"/>
      <c r="AT705" s="107"/>
      <c r="AU705" s="135"/>
      <c r="AV705" s="135"/>
      <c r="AW705" s="14"/>
      <c r="AX705" s="14"/>
      <c r="AY705" s="160">
        <f t="shared" si="64"/>
        <v>0</v>
      </c>
      <c r="AZ705" s="151"/>
      <c r="BA705" s="108"/>
      <c r="BB705" s="10" t="str">
        <f>IFERROR(_xlfn.XLOOKUP(AI705, BS_ATIVIDADE[ATIVIDADE],BS_ATIVIDADE[UNIDADE] ), "*")</f>
        <v>BINÁRIO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Produção e Intervalo</v>
      </c>
      <c r="BR705" s="19">
        <f t="shared" si="67"/>
        <v>0</v>
      </c>
      <c r="BS705" s="19">
        <f t="shared" si="68"/>
        <v>0</v>
      </c>
      <c r="BT705" s="185" t="str">
        <f t="shared" si="69"/>
        <v/>
      </c>
    </row>
    <row r="706" spans="1:72" hidden="1">
      <c r="A706" s="47" t="str">
        <f t="shared" si="65"/>
        <v>V8946080</v>
      </c>
      <c r="B706" s="101">
        <v>46080</v>
      </c>
      <c r="C706" s="134">
        <f>IF(BS_CONTROLE[[#This Row],[DATA]]="","",WEEKNUM(BS_CONTROLE[[#This Row],[DATA]]))</f>
        <v>9</v>
      </c>
      <c r="D706" s="103" t="s">
        <v>807</v>
      </c>
      <c r="E706" s="155"/>
      <c r="F706" s="125" t="s">
        <v>607</v>
      </c>
      <c r="G706" s="140" t="str">
        <f>IF(D706="","*",VLOOKUP(F706,BS_ATIVIDADE[],3,FALSE))</f>
        <v>OUTROS</v>
      </c>
      <c r="H706" s="105" t="s">
        <v>201</v>
      </c>
      <c r="I706" s="105" t="s">
        <v>212</v>
      </c>
      <c r="J706" s="104">
        <v>55</v>
      </c>
      <c r="K706" s="104">
        <v>100</v>
      </c>
      <c r="L706" s="104" t="s">
        <v>593</v>
      </c>
      <c r="M706" s="126" t="s">
        <v>1922</v>
      </c>
      <c r="N706" s="126" t="s">
        <v>1923</v>
      </c>
      <c r="O706" s="105">
        <v>0.375</v>
      </c>
      <c r="P706" s="105">
        <v>4.1666666666666664E-2</v>
      </c>
      <c r="Q706" s="104">
        <v>1</v>
      </c>
      <c r="R706" s="10" t="str">
        <f>IFERROR(_xlfn.XLOOKUP(F706, BS_ATIVIDADE[ATIVIDADE],BS_ATIVIDADE[UNIDADE] ), "*")</f>
        <v>BINÁRIO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6" s="104" t="s">
        <v>1066</v>
      </c>
      <c r="W706" s="149" t="s">
        <v>1050</v>
      </c>
      <c r="X706" s="103" t="s">
        <v>421</v>
      </c>
      <c r="Y706" s="128" t="s">
        <v>424</v>
      </c>
      <c r="Z706" s="103"/>
      <c r="AA706" s="104">
        <v>1</v>
      </c>
      <c r="AB706" s="102" t="s">
        <v>412</v>
      </c>
      <c r="AC706" s="150" t="s">
        <v>406</v>
      </c>
      <c r="AD706" s="106">
        <v>0.35416666666666669</v>
      </c>
      <c r="AE706" s="104">
        <v>6239</v>
      </c>
      <c r="AF706" s="104">
        <v>6809</v>
      </c>
      <c r="AG706" s="104" t="s">
        <v>593</v>
      </c>
      <c r="AH706" s="15"/>
      <c r="AI706" s="125" t="str">
        <f>IF(BS_CONTROLE[[#This Row],[Atividade]]=0, "-", BS_CONTROLE[[#This Row],[Atividade]])</f>
        <v>DESLOCAMENTO</v>
      </c>
      <c r="AJ706" s="9" t="str">
        <f>IF(BS_CONTROLE[[#This Row],[Atividade]]=0, "-", BS_CONTROLE[[#This Row],[Atividade]])</f>
        <v>DESLOCAMENTO</v>
      </c>
      <c r="AK706" s="31" t="str">
        <f>BS_CONTROLE[[#This Row],[Local - Partida]]</f>
        <v>102ZKW2</v>
      </c>
      <c r="AL706" s="31" t="str">
        <f>BS_CONTROLE[[#This Row],[Local - Encerramento]]</f>
        <v>ZEM1302</v>
      </c>
      <c r="AM706" s="104" t="str">
        <f>IF(BS_CONTROLE[[#This Row],[Entre - Estações]]=0, "-", BS_CONTROLE[[#This Row],[Entre - Estações]])</f>
        <v>ZKW-ZEM</v>
      </c>
      <c r="AN706" s="104" t="str">
        <f>IF(BS_CONTROLE[[#This Row],[SB]]=0, "-", BS_CONTROLE[[#This Row],[SB]])</f>
        <v>ZKWZEM</v>
      </c>
      <c r="AO706" s="104">
        <f>IF(BS_CONTROLE[[#This Row],[SUB]]=0, "-", BS_CONTROLE[[#This Row],[SUB]])</f>
        <v>55</v>
      </c>
      <c r="AP706" s="104">
        <f>BS_CONTROLE[[#This Row],[KM - Inicio]]</f>
        <v>100</v>
      </c>
      <c r="AQ706" s="104">
        <f>BS_CONTROLE[[#This Row],[KM - Inicio]]</f>
        <v>100</v>
      </c>
      <c r="AR706" s="107"/>
      <c r="AS706" s="107"/>
      <c r="AT706" s="107"/>
      <c r="AU706" s="135"/>
      <c r="AV706" s="135"/>
      <c r="AW706" s="14"/>
      <c r="AX706" s="14"/>
      <c r="AY706" s="160">
        <f t="shared" si="64"/>
        <v>0</v>
      </c>
      <c r="AZ706" s="151"/>
      <c r="BA706" s="108"/>
      <c r="BB706" s="10" t="str">
        <f>IFERROR(_xlfn.XLOOKUP(AI706, BS_ATIVIDADE[ATIVIDADE],BS_ATIVIDADE[UNIDADE] ), "*")</f>
        <v>BINÁRIO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Produção e Intervalo</v>
      </c>
      <c r="BR706" s="19">
        <f t="shared" si="67"/>
        <v>0</v>
      </c>
      <c r="BS706" s="19">
        <f t="shared" si="68"/>
        <v>0</v>
      </c>
      <c r="BT706" s="185" t="str">
        <f t="shared" si="69"/>
        <v/>
      </c>
    </row>
    <row r="707" spans="1:72" hidden="1">
      <c r="A707" s="47" t="str">
        <f t="shared" si="65"/>
        <v>E1746080</v>
      </c>
      <c r="B707" s="101">
        <v>46080</v>
      </c>
      <c r="C707" s="134">
        <f>IF(BS_CONTROLE[[#This Row],[DATA]]="","",WEEKNUM(BS_CONTROLE[[#This Row],[DATA]]))</f>
        <v>9</v>
      </c>
      <c r="D707" s="103" t="s">
        <v>744</v>
      </c>
      <c r="E707" s="155"/>
      <c r="F707" s="125" t="s">
        <v>595</v>
      </c>
      <c r="G707" s="140" t="str">
        <f>IF(D707="","*",VLOOKUP(F707,BS_ATIVIDADE[],3,FALSE))</f>
        <v>CAMINHÂO - SOLDA</v>
      </c>
      <c r="H707" s="105" t="s">
        <v>201</v>
      </c>
      <c r="I707" s="105" t="s">
        <v>201</v>
      </c>
      <c r="J707" s="104">
        <v>55</v>
      </c>
      <c r="K707" s="104">
        <v>100.3</v>
      </c>
      <c r="L707" s="104" t="s">
        <v>593</v>
      </c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07" s="105">
        <v>0.38194444444444442</v>
      </c>
      <c r="P707" s="105">
        <v>6.9444444444444447E-4</v>
      </c>
      <c r="Q707" s="104">
        <v>2</v>
      </c>
      <c r="R707" s="10" t="str">
        <f>IFERROR(_xlfn.XLOOKUP(F707, BS_ATIVIDADE[ATIVIDADE],BS_ATIVIDADE[UNIDADE] ), "*")</f>
        <v>Nº DE SOLDA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7" s="104" t="s">
        <v>1671</v>
      </c>
      <c r="W707" s="149" t="s">
        <v>1090</v>
      </c>
      <c r="X707" s="103" t="s">
        <v>416</v>
      </c>
      <c r="Y707" s="128" t="s">
        <v>424</v>
      </c>
      <c r="Z707" s="103"/>
      <c r="AA707" s="104">
        <v>1</v>
      </c>
      <c r="AB707" s="102" t="s">
        <v>412</v>
      </c>
      <c r="AC707" s="150"/>
      <c r="AD707" s="106">
        <v>0.29166666666666669</v>
      </c>
      <c r="AE707" s="104">
        <v>6251</v>
      </c>
      <c r="AF707" s="104" t="s">
        <v>593</v>
      </c>
      <c r="AG707" s="104" t="s">
        <v>593</v>
      </c>
      <c r="AH707" s="15"/>
      <c r="AI707" s="125" t="str">
        <f>IF(BS_CONTROLE[[#This Row],[Atividade]]=0, "-", BS_CONTROLE[[#This Row],[Atividade]])</f>
        <v>CAMINHÃO DE SOLDA</v>
      </c>
      <c r="AJ707" s="9" t="str">
        <f>IF(BS_CONTROLE[[#This Row],[Atividade]]=0, "-", BS_CONTROLE[[#This Row],[Atividade]])</f>
        <v>CAMINHÃO DE SOLDA</v>
      </c>
      <c r="AK707" s="31" t="str">
        <f>BS_CONTROLE[[#This Row],[Local - Partida]]</f>
        <v>102ZKW2</v>
      </c>
      <c r="AL707" s="31" t="str">
        <f>BS_CONTROLE[[#This Row],[Local - Encerramento]]</f>
        <v>102ZKW2</v>
      </c>
      <c r="AM707" s="104" t="str">
        <f>IF(BS_CONTROLE[[#This Row],[Entre - Estações]]=0, "-", BS_CONTROLE[[#This Row],[Entre - Estações]])</f>
        <v>ZKW-ZLU</v>
      </c>
      <c r="AN707" s="104" t="str">
        <f>IF(BS_CONTROLE[[#This Row],[SB]]=0, "-", BS_CONTROLE[[#This Row],[SB]])</f>
        <v>102ZKW2</v>
      </c>
      <c r="AO707" s="104">
        <f>IF(BS_CONTROLE[[#This Row],[SUB]]=0, "-", BS_CONTROLE[[#This Row],[SUB]])</f>
        <v>55</v>
      </c>
      <c r="AP707" s="104">
        <f>BS_CONTROLE[[#This Row],[KM - Inicio]]</f>
        <v>100.3</v>
      </c>
      <c r="AQ707" s="104">
        <f>BS_CONTROLE[[#This Row],[KM - Inicio]]</f>
        <v>100.3</v>
      </c>
      <c r="AR707" s="107"/>
      <c r="AS707" s="107"/>
      <c r="AT707" s="107"/>
      <c r="AU707" s="135"/>
      <c r="AV707" s="135"/>
      <c r="AW707" s="14"/>
      <c r="AX707" s="14"/>
      <c r="AY707" s="160">
        <f t="shared" si="64"/>
        <v>0</v>
      </c>
      <c r="AZ707" s="151"/>
      <c r="BA707" s="108"/>
      <c r="BB707" s="10" t="str">
        <f>IFERROR(_xlfn.XLOOKUP(AI707, BS_ATIVIDADE[ATIVIDADE],BS_ATIVIDADE[UNIDADE] ), "*")</f>
        <v>Nº DE SOLDA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Produção e Intervalo</v>
      </c>
      <c r="BR707" s="19">
        <f t="shared" si="67"/>
        <v>0</v>
      </c>
      <c r="BS707" s="19">
        <f t="shared" si="68"/>
        <v>0</v>
      </c>
      <c r="BT707" s="185" t="str">
        <f t="shared" si="69"/>
        <v/>
      </c>
    </row>
    <row r="708" spans="1:72" hidden="1">
      <c r="A708" s="47" t="str">
        <f t="shared" si="65"/>
        <v>CLEBISON (TP-728)46080</v>
      </c>
      <c r="B708" s="101">
        <v>46080</v>
      </c>
      <c r="C708" s="134">
        <f>IF(BS_CONTROLE[[#This Row],[DATA]]="","",WEEKNUM(BS_CONTROLE[[#This Row],[DATA]]))</f>
        <v>9</v>
      </c>
      <c r="D708" s="103" t="s">
        <v>866</v>
      </c>
      <c r="E708" s="155">
        <v>701</v>
      </c>
      <c r="F708" s="125" t="s">
        <v>775</v>
      </c>
      <c r="G708" s="140" t="str">
        <f>IF(D708="","*",VLOOKUP(F708,BS_ATIVIDADE[],3,FALSE))</f>
        <v>SOLDA</v>
      </c>
      <c r="H708" s="105" t="s">
        <v>593</v>
      </c>
      <c r="I708" s="105" t="s">
        <v>593</v>
      </c>
      <c r="J708" s="104">
        <v>55</v>
      </c>
      <c r="K708" s="104">
        <v>127.5</v>
      </c>
      <c r="L708" s="104" t="s">
        <v>593</v>
      </c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8" s="105">
        <v>0.375</v>
      </c>
      <c r="P708" s="105">
        <v>8.3333333333333329E-2</v>
      </c>
      <c r="Q708" s="104">
        <v>1</v>
      </c>
      <c r="R708" s="10" t="str">
        <f>IFERROR(_xlfn.XLOOKUP(F708, BS_ATIVIDADE[ATIVIDADE],BS_ATIVIDADE[UNIDADE] ), "*")</f>
        <v>Nº DE SOLDA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8" s="104" t="s">
        <v>1097</v>
      </c>
      <c r="W708" s="149" t="s">
        <v>1060</v>
      </c>
      <c r="X708" s="103" t="s">
        <v>421</v>
      </c>
      <c r="Y708" s="128" t="s">
        <v>424</v>
      </c>
      <c r="Z708" s="103"/>
      <c r="AA708" s="104" t="s">
        <v>593</v>
      </c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PDM - SOLDA</v>
      </c>
      <c r="AJ708" s="9" t="str">
        <f>IF(BS_CONTROLE[[#This Row],[Atividade]]=0, "-", BS_CONTROLE[[#This Row],[Atividade]])</f>
        <v>PDM - SOLDA</v>
      </c>
      <c r="AK708" s="31" t="str">
        <f>BS_CONTROLE[[#This Row],[Local - Partida]]</f>
        <v>-</v>
      </c>
      <c r="AL708" s="31" t="str">
        <f>BS_CONTROLE[[#This Row],[Local - Encerramento]]</f>
        <v>-</v>
      </c>
      <c r="AM708" s="104" t="str">
        <f>IF(BS_CONTROLE[[#This Row],[Entre - Estações]]=0, "-", BS_CONTROLE[[#This Row],[Entre - Estações]])</f>
        <v>ZWI-ZEM</v>
      </c>
      <c r="AN708" s="104" t="str">
        <f>IF(BS_CONTROLE[[#This Row],[SB]]=0, "-", BS_CONTROLE[[#This Row],[SB]])</f>
        <v>130ZYQ2</v>
      </c>
      <c r="AO708" s="104">
        <f>IF(BS_CONTROLE[[#This Row],[SUB]]=0, "-", BS_CONTROLE[[#This Row],[SUB]])</f>
        <v>55</v>
      </c>
      <c r="AP708" s="104">
        <f>BS_CONTROLE[[#This Row],[KM - Inicio]]</f>
        <v>127.5</v>
      </c>
      <c r="AQ708" s="104">
        <f>BS_CONTROLE[[#This Row],[KM - Inicio]]</f>
        <v>127.5</v>
      </c>
      <c r="AR708" s="107"/>
      <c r="AS708" s="107"/>
      <c r="AT708" s="107"/>
      <c r="AU708" s="135"/>
      <c r="AV708" s="135"/>
      <c r="AW708" s="14"/>
      <c r="AX708" s="14"/>
      <c r="AY708" s="160">
        <f t="shared" si="64"/>
        <v>0</v>
      </c>
      <c r="AZ708" s="151"/>
      <c r="BA708" s="108"/>
      <c r="BB708" s="10" t="str">
        <f>IFERROR(_xlfn.XLOOKUP(AI708, BS_ATIVIDADE[ATIVIDADE],BS_ATIVIDADE[UNIDADE] ), "*")</f>
        <v>Nº DE SOLDA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Produção e Intervalo</v>
      </c>
      <c r="BR708" s="19">
        <f t="shared" si="67"/>
        <v>0</v>
      </c>
      <c r="BS708" s="19">
        <f t="shared" si="68"/>
        <v>0</v>
      </c>
      <c r="BT708" s="185" t="str">
        <f t="shared" si="69"/>
        <v/>
      </c>
    </row>
    <row r="709" spans="1:72" hidden="1">
      <c r="A709" s="47" t="str">
        <f t="shared" si="65"/>
        <v>ISMAEL(TP-726)46080</v>
      </c>
      <c r="B709" s="101">
        <v>46080</v>
      </c>
      <c r="C709" s="134">
        <f>IF(BS_CONTROLE[[#This Row],[DATA]]="","",WEEKNUM(BS_CONTROLE[[#This Row],[DATA]]))</f>
        <v>9</v>
      </c>
      <c r="D709" s="103" t="s">
        <v>894</v>
      </c>
      <c r="E709" s="155">
        <v>702</v>
      </c>
      <c r="F709" s="125" t="s">
        <v>775</v>
      </c>
      <c r="G709" s="140" t="str">
        <f>IF(D709="","*",VLOOKUP(F709,BS_ATIVIDADE[],3,FALSE))</f>
        <v>SOLDA</v>
      </c>
      <c r="H709" s="105"/>
      <c r="I709" s="105"/>
      <c r="J709" s="104">
        <v>55</v>
      </c>
      <c r="K709" s="104">
        <v>127.5</v>
      </c>
      <c r="L709" s="104" t="s">
        <v>593</v>
      </c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9" s="105">
        <v>0.375</v>
      </c>
      <c r="P709" s="105">
        <v>8.3333333333333329E-2</v>
      </c>
      <c r="Q709" s="104">
        <v>1</v>
      </c>
      <c r="R709" s="10" t="str">
        <f>IFERROR(_xlfn.XLOOKUP(F709, BS_ATIVIDADE[ATIVIDADE],BS_ATIVIDADE[UNIDADE] ), "*")</f>
        <v>Nº DE SOLDA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9" s="104" t="s">
        <v>1097</v>
      </c>
      <c r="W709" s="149" t="s">
        <v>1060</v>
      </c>
      <c r="X709" s="103" t="s">
        <v>421</v>
      </c>
      <c r="Y709" s="128" t="s">
        <v>424</v>
      </c>
      <c r="Z709" s="103"/>
      <c r="AA709" s="104" t="s">
        <v>593</v>
      </c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PDM - SOLDA</v>
      </c>
      <c r="AJ709" s="9" t="str">
        <f>IF(BS_CONTROLE[[#This Row],[Atividade]]=0, "-", BS_CONTROLE[[#This Row],[Atividade]])</f>
        <v>PDM - SOLDA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ZWI-ZEM</v>
      </c>
      <c r="AN709" s="104" t="str">
        <f>IF(BS_CONTROLE[[#This Row],[SB]]=0, "-", BS_CONTROLE[[#This Row],[SB]])</f>
        <v>130ZYQ2</v>
      </c>
      <c r="AO709" s="104">
        <f>IF(BS_CONTROLE[[#This Row],[SUB]]=0, "-", BS_CONTROLE[[#This Row],[SUB]])</f>
        <v>55</v>
      </c>
      <c r="AP709" s="104">
        <f>BS_CONTROLE[[#This Row],[KM - Inicio]]</f>
        <v>127.5</v>
      </c>
      <c r="AQ709" s="104">
        <f>BS_CONTROLE[[#This Row],[KM - Inicio]]</f>
        <v>127.5</v>
      </c>
      <c r="AR709" s="107"/>
      <c r="AS709" s="107"/>
      <c r="AT709" s="107"/>
      <c r="AU709" s="135"/>
      <c r="AV709" s="135"/>
      <c r="AW709" s="14"/>
      <c r="AX709" s="14"/>
      <c r="AY709" s="160">
        <f t="shared" si="64"/>
        <v>0</v>
      </c>
      <c r="AZ709" s="151"/>
      <c r="BA709" s="108"/>
      <c r="BB709" s="10" t="str">
        <f>IFERROR(_xlfn.XLOOKUP(AI709, BS_ATIVIDADE[ATIVIDADE],BS_ATIVIDADE[UNIDADE] ), "*")</f>
        <v>Nº DE SOLDA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Produção e Intervalo</v>
      </c>
      <c r="BR709" s="19">
        <f t="shared" si="67"/>
        <v>0</v>
      </c>
      <c r="BS709" s="19">
        <f t="shared" si="68"/>
        <v>0</v>
      </c>
      <c r="BT709" s="185" t="str">
        <f t="shared" si="69"/>
        <v/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>MOD ZRB46080</v>
      </c>
      <c r="B711" s="101">
        <v>46080</v>
      </c>
      <c r="C711" s="134">
        <f>IF(BS_CONTROLE[[#This Row],[DATA]]="","",WEEKNUM(BS_CONTROLE[[#This Row],[DATA]]))</f>
        <v>9</v>
      </c>
      <c r="D711" s="103" t="s">
        <v>625</v>
      </c>
      <c r="E711" s="155">
        <v>584</v>
      </c>
      <c r="F711" s="125" t="s">
        <v>583</v>
      </c>
      <c r="G711" s="140" t="str">
        <f>IF(D711="","*",VLOOKUP(F711,BS_ATIVIDADE[],3,FALSE))</f>
        <v>OUTROS</v>
      </c>
      <c r="H711" s="105" t="s">
        <v>593</v>
      </c>
      <c r="I711" s="105" t="s">
        <v>593</v>
      </c>
      <c r="J711" s="104">
        <v>55</v>
      </c>
      <c r="K711" s="104">
        <v>145.9</v>
      </c>
      <c r="L711" s="104">
        <v>152</v>
      </c>
      <c r="M711" s="126" t="s">
        <v>63</v>
      </c>
      <c r="N711" s="126" t="s">
        <v>1304</v>
      </c>
      <c r="O711" s="105">
        <v>0.33333333333333331</v>
      </c>
      <c r="P711" s="105">
        <v>0.33333333333333331</v>
      </c>
      <c r="Q711" s="104">
        <v>1</v>
      </c>
      <c r="R711" s="10" t="str">
        <f>IFERROR(_xlfn.XLOOKUP(F711, BS_ATIVIDADE[ATIVIDADE],BS_ATIVIDADE[UNIDADE] ), "*")</f>
        <v>BINÁRIO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1" s="104" t="s">
        <v>1105</v>
      </c>
      <c r="W711" s="149" t="s">
        <v>2007</v>
      </c>
      <c r="X711" s="103" t="s">
        <v>416</v>
      </c>
      <c r="Y711" s="128" t="s">
        <v>424</v>
      </c>
      <c r="Z711" s="103"/>
      <c r="AA711" s="104" t="s">
        <v>593</v>
      </c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BLOCO</v>
      </c>
      <c r="AJ711" s="9" t="str">
        <f>IF(BS_CONTROLE[[#This Row],[Atividade]]=0, "-", BS_CONTROLE[[#This Row],[Atividade]])</f>
        <v>BLOCO</v>
      </c>
      <c r="AK711" s="31" t="str">
        <f>BS_CONTROLE[[#This Row],[Local - Partida]]</f>
        <v>-</v>
      </c>
      <c r="AL711" s="31" t="str">
        <f>BS_CONTROLE[[#This Row],[Local - Encerramento]]</f>
        <v>-</v>
      </c>
      <c r="AM711" s="104" t="str">
        <f>IF(BS_CONTROLE[[#This Row],[Entre - Estações]]=0, "-", BS_CONTROLE[[#This Row],[Entre - Estações]])</f>
        <v>ZEJ-ZRB</v>
      </c>
      <c r="AN711" s="104" t="str">
        <f>IF(BS_CONTROLE[[#This Row],[SB]]=0, "-", BS_CONTROLE[[#This Row],[SB]])</f>
        <v>ZEJZRB</v>
      </c>
      <c r="AO711" s="104">
        <f>IF(BS_CONTROLE[[#This Row],[SUB]]=0, "-", BS_CONTROLE[[#This Row],[SUB]])</f>
        <v>55</v>
      </c>
      <c r="AP711" s="104">
        <f>BS_CONTROLE[[#This Row],[KM - Inicio]]</f>
        <v>145.9</v>
      </c>
      <c r="AQ711" s="104">
        <f>BS_CONTROLE[[#This Row],[KM - Inicio]]</f>
        <v>145.9</v>
      </c>
      <c r="AR711" s="107"/>
      <c r="AS711" s="107"/>
      <c r="AT711" s="107"/>
      <c r="AU711" s="135"/>
      <c r="AV711" s="135"/>
      <c r="AW711" s="14"/>
      <c r="AX711" s="14"/>
      <c r="AY711" s="160">
        <f t="shared" si="64"/>
        <v>0</v>
      </c>
      <c r="AZ711" s="151"/>
      <c r="BA711" s="108"/>
      <c r="BB711" s="10" t="str">
        <f>IFERROR(_xlfn.XLOOKUP(AI711, BS_ATIVIDADE[ATIVIDADE],BS_ATIVIDADE[UNIDADE] ), "*")</f>
        <v>BINÁRIO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Produção e Intervalo</v>
      </c>
      <c r="BR711" s="19">
        <f t="shared" si="67"/>
        <v>0</v>
      </c>
      <c r="BS711" s="19">
        <f t="shared" si="68"/>
        <v>0</v>
      </c>
      <c r="BT711" s="185" t="str">
        <f t="shared" si="69"/>
        <v/>
      </c>
    </row>
    <row r="712" spans="1:72" hidden="1">
      <c r="A712" s="47" t="str">
        <f t="shared" si="65"/>
        <v>W9646080</v>
      </c>
      <c r="B712" s="101">
        <v>46080</v>
      </c>
      <c r="C712" s="134">
        <f>IF(BS_CONTROLE[[#This Row],[DATA]]="","",WEEKNUM(BS_CONTROLE[[#This Row],[DATA]]))</f>
        <v>9</v>
      </c>
      <c r="D712" s="103" t="s">
        <v>842</v>
      </c>
      <c r="E712" s="155">
        <v>705</v>
      </c>
      <c r="F712" s="125" t="s">
        <v>715</v>
      </c>
      <c r="G712" s="140" t="str">
        <f>IF(D712="","*",VLOOKUP(F712,BS_ATIVIDADE[],3,FALSE))</f>
        <v>MODERNIZAÇÃO</v>
      </c>
      <c r="H712" s="105" t="s">
        <v>55</v>
      </c>
      <c r="I712" s="105" t="s">
        <v>1144</v>
      </c>
      <c r="J712" s="104">
        <v>55</v>
      </c>
      <c r="K712" s="104">
        <v>150</v>
      </c>
      <c r="L712" s="104" t="s">
        <v>593</v>
      </c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2" s="126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2" s="105">
        <v>0.29166666666666669</v>
      </c>
      <c r="P712" s="105">
        <v>6.9444444444444447E-4</v>
      </c>
      <c r="Q712" s="104">
        <v>2000</v>
      </c>
      <c r="R712" s="10" t="str">
        <f>IFERROR(_xlfn.XLOOKUP(F712, BS_ATIVIDADE[ATIVIDADE],BS_ATIVIDADE[UNIDADE] ), "*")</f>
        <v>Nº DE DORMENTES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2" s="104" t="s">
        <v>1525</v>
      </c>
      <c r="W712" s="149" t="s">
        <v>2008</v>
      </c>
      <c r="X712" s="103" t="s">
        <v>416</v>
      </c>
      <c r="Y712" s="128" t="s">
        <v>424</v>
      </c>
      <c r="Z712" s="103"/>
      <c r="AA712" s="104">
        <v>1</v>
      </c>
      <c r="AB712" s="102" t="s">
        <v>412</v>
      </c>
      <c r="AC712" s="150"/>
      <c r="AD712" s="106">
        <v>0.29166666666666669</v>
      </c>
      <c r="AE712" s="104" t="s">
        <v>593</v>
      </c>
      <c r="AF712" s="104"/>
      <c r="AG712" s="104"/>
      <c r="AH712" s="15"/>
      <c r="AI712" s="125" t="str">
        <f>IF(BS_CONTROLE[[#This Row],[Atividade]]=0, "-", BS_CONTROLE[[#This Row],[Atividade]])</f>
        <v>MODERNIZAÇÃO - DORMENTE - DESCARGA</v>
      </c>
      <c r="AJ712" s="9" t="str">
        <f>IF(BS_CONTROLE[[#This Row],[Atividade]]=0, "-", BS_CONTROLE[[#This Row],[Atividade]])</f>
        <v>MODERNIZAÇÃO - DORMENTE - DESCARGA</v>
      </c>
      <c r="AK712" s="31" t="str">
        <f>BS_CONTROLE[[#This Row],[Local - Partida]]</f>
        <v>ZEM1</v>
      </c>
      <c r="AL712" s="31" t="str">
        <f>BS_CONTROLE[[#This Row],[Local - Encerramento]]</f>
        <v>ZEM-1</v>
      </c>
      <c r="AM712" s="104" t="str">
        <f>IF(BS_CONTROLE[[#This Row],[Entre - Estações]]=0, "-", BS_CONTROLE[[#This Row],[Entre - Estações]])</f>
        <v>ZEJ-ZRB</v>
      </c>
      <c r="AN712" s="104">
        <f>IF(BS_CONTROLE[[#This Row],[SB]]=0, "-", BS_CONTROLE[[#This Row],[SB]])</f>
        <v>1501492</v>
      </c>
      <c r="AO712" s="104">
        <f>IF(BS_CONTROLE[[#This Row],[SUB]]=0, "-", BS_CONTROLE[[#This Row],[SUB]])</f>
        <v>55</v>
      </c>
      <c r="AP712" s="104">
        <f>BS_CONTROLE[[#This Row],[KM - Inicio]]</f>
        <v>150</v>
      </c>
      <c r="AQ712" s="104">
        <f>BS_CONTROLE[[#This Row],[KM - Inicio]]</f>
        <v>150</v>
      </c>
      <c r="AR712" s="107"/>
      <c r="AS712" s="107"/>
      <c r="AT712" s="107"/>
      <c r="AU712" s="135"/>
      <c r="AV712" s="135"/>
      <c r="AW712" s="14"/>
      <c r="AX712" s="14"/>
      <c r="AY712" s="160">
        <f t="shared" ref="AY712:AY775" si="70">IF(D712="","*",IFERROR(IF(ISODD(COUNT(AS712:AX712)),"ERRO",SUM((AT712-AS712),(AV712-AU712),(AX712-AW712))),"ERRO"))</f>
        <v>0</v>
      </c>
      <c r="AZ712" s="151"/>
      <c r="BA712" s="108"/>
      <c r="BB712" s="10" t="str">
        <f>IFERROR(_xlfn.XLOOKUP(AI712, BS_ATIVIDADE[ATIVIDADE],BS_ATIVIDADE[UNIDADE] ), "*")</f>
        <v>Nº DE DORMENTES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si="66"/>
        <v>Produção e Intervalo</v>
      </c>
      <c r="BR712" s="19">
        <f t="shared" si="67"/>
        <v>0</v>
      </c>
      <c r="BS712" s="19">
        <f t="shared" si="68"/>
        <v>0</v>
      </c>
      <c r="BT712" s="185" t="str">
        <f t="shared" si="69"/>
        <v/>
      </c>
    </row>
    <row r="713" spans="1:72" hidden="1">
      <c r="A713" s="47" t="str">
        <f t="shared" ref="A713:A776" si="71">D713&amp;B713</f>
        <v>V9646080</v>
      </c>
      <c r="B713" s="101">
        <v>46080</v>
      </c>
      <c r="C713" s="134">
        <f>IF(BS_CONTROLE[[#This Row],[DATA]]="","",WEEKNUM(BS_CONTROLE[[#This Row],[DATA]]))</f>
        <v>9</v>
      </c>
      <c r="D713" s="103" t="s">
        <v>819</v>
      </c>
      <c r="E713" s="155">
        <v>706</v>
      </c>
      <c r="F713" s="125" t="s">
        <v>724</v>
      </c>
      <c r="G713" s="140" t="str">
        <f>IF(D713="","*",VLOOKUP(F713,BS_ATIVIDADE[],3,FALSE))</f>
        <v>MODERNIZAÇÃO</v>
      </c>
      <c r="H713" s="105" t="s">
        <v>306</v>
      </c>
      <c r="I713" s="105" t="s">
        <v>306</v>
      </c>
      <c r="J713" s="104">
        <v>55</v>
      </c>
      <c r="K713" s="104">
        <v>150</v>
      </c>
      <c r="L713" s="104" t="s">
        <v>593</v>
      </c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3" s="126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3" s="105">
        <v>0.29166666666666669</v>
      </c>
      <c r="P713" s="105">
        <v>6.9444444444444447E-4</v>
      </c>
      <c r="Q713" s="104">
        <v>1</v>
      </c>
      <c r="R713" s="10" t="str">
        <f>IFERROR(_xlfn.XLOOKUP(F713, BS_ATIVIDADE[ATIVIDADE],BS_ATIVIDADE[UNIDADE] ), "*")</f>
        <v>M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3" s="104" t="s">
        <v>1525</v>
      </c>
      <c r="W713" s="149" t="s">
        <v>2009</v>
      </c>
      <c r="X713" s="103" t="s">
        <v>416</v>
      </c>
      <c r="Y713" s="128" t="s">
        <v>424</v>
      </c>
      <c r="Z713" s="103"/>
      <c r="AA713" s="104">
        <v>1</v>
      </c>
      <c r="AB713" s="102" t="s">
        <v>412</v>
      </c>
      <c r="AC713" s="150"/>
      <c r="AD713" s="106">
        <v>0.29166666666666669</v>
      </c>
      <c r="AE713" s="104" t="s">
        <v>593</v>
      </c>
      <c r="AF713" s="104"/>
      <c r="AG713" s="104"/>
      <c r="AH713" s="15"/>
      <c r="AI713" s="125" t="str">
        <f>IF(BS_CONTROLE[[#This Row],[Atividade]]=0, "-", BS_CONTROLE[[#This Row],[Atividade]])</f>
        <v>MODERNIZAÇÃO - SOCADORA</v>
      </c>
      <c r="AJ713" s="9" t="str">
        <f>IF(BS_CONTROLE[[#This Row],[Atividade]]=0, "-", BS_CONTROLE[[#This Row],[Atividade]])</f>
        <v>MODERNIZAÇÃO - SOCADORA</v>
      </c>
      <c r="AK713" s="31" t="str">
        <f>BS_CONTROLE[[#This Row],[Local - Partida]]</f>
        <v>K67ZEV2</v>
      </c>
      <c r="AL713" s="31" t="str">
        <f>BS_CONTROLE[[#This Row],[Local - Encerramento]]</f>
        <v>K67ZEV2</v>
      </c>
      <c r="AM713" s="104" t="str">
        <f>IF(BS_CONTROLE[[#This Row],[Entre - Estações]]=0, "-", BS_CONTROLE[[#This Row],[Entre - Estações]])</f>
        <v>ZEJ-ZRB</v>
      </c>
      <c r="AN713" s="104">
        <f>IF(BS_CONTROLE[[#This Row],[SB]]=0, "-", BS_CONTROLE[[#This Row],[SB]])</f>
        <v>1501492</v>
      </c>
      <c r="AO713" s="104">
        <f>IF(BS_CONTROLE[[#This Row],[SUB]]=0, "-", BS_CONTROLE[[#This Row],[SUB]])</f>
        <v>55</v>
      </c>
      <c r="AP713" s="104">
        <f>BS_CONTROLE[[#This Row],[KM - Inicio]]</f>
        <v>150</v>
      </c>
      <c r="AQ713" s="104">
        <f>BS_CONTROLE[[#This Row],[KM - Inicio]]</f>
        <v>150</v>
      </c>
      <c r="AR713" s="107"/>
      <c r="AS713" s="107"/>
      <c r="AT713" s="107"/>
      <c r="AU713" s="135"/>
      <c r="AV713" s="135"/>
      <c r="AW713" s="14"/>
      <c r="AX713" s="14"/>
      <c r="AY713" s="160">
        <f t="shared" si="70"/>
        <v>0</v>
      </c>
      <c r="AZ713" s="151"/>
      <c r="BA713" s="108"/>
      <c r="BB713" s="10" t="str">
        <f>IFERROR(_xlfn.XLOOKUP(AI713, BS_ATIVIDADE[ATIVIDADE],BS_ATIVIDADE[UNIDADE] ), "*")</f>
        <v>M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ref="BQ713:BQ776" si="72">IF(AND(BR713&lt;1,BS713&lt;1),"Produção e Intervalo",IF(BR713&lt;1,"Intervalo",IF(BS713&lt;1,"Produção","Aderente")))</f>
        <v>Produção e Intervalo</v>
      </c>
      <c r="BR713" s="19">
        <f t="shared" ref="BR713:BR776" si="73">IF(OR(B713="",F713=""),"*",AY713/P713)</f>
        <v>0</v>
      </c>
      <c r="BS713" s="19">
        <f t="shared" ref="BS713:BS776" si="74">IF(OR(B713="",F713=""),"*",BA713/Q713)</f>
        <v>0</v>
      </c>
      <c r="BT713" s="185" t="str">
        <f t="shared" ref="BT713:BT776" si="75">IF(BN713="","",SUBSTITUTE(BM713," ","")&amp;SUBSTITUTE(BN713," ",""))</f>
        <v/>
      </c>
    </row>
    <row r="714" spans="1:72" hidden="1">
      <c r="A714" s="47" t="str">
        <f t="shared" si="71"/>
        <v>W9746080</v>
      </c>
      <c r="B714" s="101">
        <v>46080</v>
      </c>
      <c r="C714" s="134">
        <f>IF(BS_CONTROLE[[#This Row],[DATA]]="","",WEEKNUM(BS_CONTROLE[[#This Row],[DATA]]))</f>
        <v>9</v>
      </c>
      <c r="D714" s="103" t="s">
        <v>843</v>
      </c>
      <c r="E714" s="155">
        <v>707</v>
      </c>
      <c r="F714" s="125" t="s">
        <v>717</v>
      </c>
      <c r="G714" s="140" t="str">
        <f>IF(D714="","*",VLOOKUP(F714,BS_ATIVIDADE[],3,FALSE))</f>
        <v>MODERNIZAÇÃO</v>
      </c>
      <c r="H714" s="105" t="s">
        <v>150</v>
      </c>
      <c r="I714" s="105" t="s">
        <v>150</v>
      </c>
      <c r="J714" s="104">
        <v>55</v>
      </c>
      <c r="K714" s="104">
        <v>151</v>
      </c>
      <c r="L714" s="104" t="s">
        <v>593</v>
      </c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714" s="105">
        <v>0.2986111111111111</v>
      </c>
      <c r="P714" s="105">
        <v>6.9444444444444447E-4</v>
      </c>
      <c r="Q714" s="104">
        <v>1</v>
      </c>
      <c r="R714" s="10" t="str">
        <f>IFERROR(_xlfn.XLOOKUP(F714, BS_ATIVIDADE[ATIVIDADE],BS_ATIVIDADE[UNIDADE] ), "*")</f>
        <v>BINÁRIO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4" s="104" t="s">
        <v>1525</v>
      </c>
      <c r="W714" s="149" t="s">
        <v>2010</v>
      </c>
      <c r="X714" s="103" t="s">
        <v>416</v>
      </c>
      <c r="Y714" s="128" t="s">
        <v>424</v>
      </c>
      <c r="Z714" s="103"/>
      <c r="AA714" s="104">
        <v>1</v>
      </c>
      <c r="AB714" s="102" t="s">
        <v>412</v>
      </c>
      <c r="AC714" s="150"/>
      <c r="AD714" s="106">
        <v>0.29166666666666669</v>
      </c>
      <c r="AE714" s="104" t="s">
        <v>593</v>
      </c>
      <c r="AF714" s="104"/>
      <c r="AG714" s="104"/>
      <c r="AH714" s="15"/>
      <c r="AI714" s="125" t="str">
        <f>IF(BS_CONTROLE[[#This Row],[Atividade]]=0, "-", BS_CONTROLE[[#This Row],[Atividade]])</f>
        <v>MODERNIZAÇÃO - OUTRA ATIVIDADE</v>
      </c>
      <c r="AJ714" s="9" t="str">
        <f>IF(BS_CONTROLE[[#This Row],[Atividade]]=0, "-", BS_CONTROLE[[#This Row],[Atividade]])</f>
        <v>MODERNIZAÇÃO - OUTRA ATIVIDADE</v>
      </c>
      <c r="AK714" s="31" t="str">
        <f>BS_CONTROLE[[#This Row],[Local - Partida]]</f>
        <v>Z3VZEV</v>
      </c>
      <c r="AL714" s="31" t="str">
        <f>BS_CONTROLE[[#This Row],[Local - Encerramento]]</f>
        <v>Z3VZEV</v>
      </c>
      <c r="AM714" s="104" t="str">
        <f>IF(BS_CONTROLE[[#This Row],[Entre - Estações]]=0, "-", BS_CONTROLE[[#This Row],[Entre - Estações]])</f>
        <v>ZEJ-ZRB</v>
      </c>
      <c r="AN714" s="104" t="str">
        <f>IF(BS_CONTROLE[[#This Row],[SB]]=0, "-", BS_CONTROLE[[#This Row],[SB]])</f>
        <v>ZRB1502</v>
      </c>
      <c r="AO714" s="104">
        <f>IF(BS_CONTROLE[[#This Row],[SUB]]=0, "-", BS_CONTROLE[[#This Row],[SUB]])</f>
        <v>55</v>
      </c>
      <c r="AP714" s="104">
        <f>BS_CONTROLE[[#This Row],[KM - Inicio]]</f>
        <v>151</v>
      </c>
      <c r="AQ714" s="104">
        <f>BS_CONTROLE[[#This Row],[KM - Inicio]]</f>
        <v>151</v>
      </c>
      <c r="AR714" s="107"/>
      <c r="AS714" s="107"/>
      <c r="AT714" s="107"/>
      <c r="AU714" s="135"/>
      <c r="AV714" s="135"/>
      <c r="AW714" s="14"/>
      <c r="AX714" s="14"/>
      <c r="AY714" s="160">
        <f t="shared" si="70"/>
        <v>0</v>
      </c>
      <c r="AZ714" s="151"/>
      <c r="BA714" s="108"/>
      <c r="BB714" s="10" t="str">
        <f>IFERROR(_xlfn.XLOOKUP(AI714, BS_ATIVIDADE[ATIVIDADE],BS_ATIVIDADE[UNIDADE] ), "*")</f>
        <v>BINÁRIO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Produção e Intervalo</v>
      </c>
      <c r="BR714" s="19">
        <f t="shared" si="73"/>
        <v>0</v>
      </c>
      <c r="BS714" s="19">
        <f t="shared" si="74"/>
        <v>0</v>
      </c>
      <c r="BT714" s="185" t="str">
        <f t="shared" si="75"/>
        <v/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>MOD ZEZ</v>
      </c>
      <c r="B717" s="101"/>
      <c r="C717" s="134" t="str">
        <f>IF(BS_CONTROLE[[#This Row],[DATA]]="","",WEEKNUM(BS_CONTROLE[[#This Row],[DATA]]))</f>
        <v/>
      </c>
      <c r="D717" s="103" t="s">
        <v>617</v>
      </c>
      <c r="E717" s="155">
        <v>619</v>
      </c>
      <c r="F717" s="125" t="s">
        <v>583</v>
      </c>
      <c r="G717" s="140" t="str">
        <f>IF(D717="","*",VLOOKUP(F717,BS_ATIVIDADE[],3,FALSE))</f>
        <v>OUTROS</v>
      </c>
      <c r="H717" s="105" t="s">
        <v>593</v>
      </c>
      <c r="I717" s="105" t="s">
        <v>593</v>
      </c>
      <c r="J717" s="104">
        <v>92</v>
      </c>
      <c r="K717" s="104">
        <v>75.2</v>
      </c>
      <c r="L717" s="104">
        <v>81.8</v>
      </c>
      <c r="M717" s="126" t="s">
        <v>162</v>
      </c>
      <c r="N717" s="126" t="s">
        <v>1753</v>
      </c>
      <c r="O717" s="105">
        <v>0.35416666666666669</v>
      </c>
      <c r="P717" s="105">
        <v>0.33333333333333331</v>
      </c>
      <c r="Q717" s="104">
        <v>1</v>
      </c>
      <c r="R717" s="10" t="str">
        <f>IFERROR(_xlfn.XLOOKUP(F717, BS_ATIVIDADE[ATIVIDADE],BS_ATIVIDADE[UNIDADE] ), "*")</f>
        <v>BINÁRIO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7" s="104" t="s">
        <v>1148</v>
      </c>
      <c r="W717" s="149" t="s">
        <v>1754</v>
      </c>
      <c r="X717" s="103" t="s">
        <v>416</v>
      </c>
      <c r="Y717" s="128"/>
      <c r="Z717" s="103"/>
      <c r="AA717" s="104" t="s">
        <v>593</v>
      </c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BLOCO</v>
      </c>
      <c r="AJ717" s="9" t="str">
        <f>IF(BS_CONTROLE[[#This Row],[Atividade]]=0, "-", BS_CONTROLE[[#This Row],[Atividade]])</f>
        <v>BLOCO</v>
      </c>
      <c r="AK717" s="31" t="str">
        <f>BS_CONTROLE[[#This Row],[Local - Partida]]</f>
        <v>-</v>
      </c>
      <c r="AL717" s="31" t="str">
        <f>BS_CONTROLE[[#This Row],[Local - Encerramento]]</f>
        <v>-</v>
      </c>
      <c r="AM717" s="104" t="str">
        <f>IF(BS_CONTROLE[[#This Row],[Entre - Estações]]=0, "-", BS_CONTROLE[[#This Row],[Entre - Estações]])</f>
        <v>ZEZ-ZXW</v>
      </c>
      <c r="AN717" s="104" t="str">
        <f>IF(BS_CONTROLE[[#This Row],[SB]]=0, "-", BS_CONTROLE[[#This Row],[SB]])</f>
        <v>ZEZZXW</v>
      </c>
      <c r="AO717" s="104">
        <f>IF(BS_CONTROLE[[#This Row],[SUB]]=0, "-", BS_CONTROLE[[#This Row],[SUB]])</f>
        <v>92</v>
      </c>
      <c r="AP717" s="104">
        <f>BS_CONTROLE[[#This Row],[KM - Inicio]]</f>
        <v>75.2</v>
      </c>
      <c r="AQ717" s="104">
        <f>BS_CONTROLE[[#This Row],[KM - Inicio]]</f>
        <v>75.2</v>
      </c>
      <c r="AR717" s="107">
        <v>0</v>
      </c>
      <c r="AS717" s="107">
        <v>0</v>
      </c>
      <c r="AT717" s="107">
        <v>0</v>
      </c>
      <c r="AU717" s="135"/>
      <c r="AV717" s="135"/>
      <c r="AW717" s="14"/>
      <c r="AX717" s="14"/>
      <c r="AY717" s="160">
        <f t="shared" si="70"/>
        <v>0</v>
      </c>
      <c r="AZ717" s="151"/>
      <c r="BA717" s="108"/>
      <c r="BB717" s="10" t="str">
        <f>IFERROR(_xlfn.XLOOKUP(AI717, BS_ATIVIDADE[ATIVIDADE],BS_ATIVIDADE[UNIDADE] ), "*")</f>
        <v>BINÁRIO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7" s="148"/>
      <c r="BG717" s="16"/>
      <c r="BH717" s="17">
        <v>0</v>
      </c>
      <c r="BI717" s="17"/>
      <c r="BJ717" s="17" t="s">
        <v>2011</v>
      </c>
      <c r="BK717" s="18" t="s">
        <v>2011</v>
      </c>
      <c r="BL717" s="16"/>
      <c r="BM717" s="129" t="s">
        <v>440</v>
      </c>
      <c r="BN717" s="129" t="s">
        <v>460</v>
      </c>
      <c r="BO717" s="129" t="s">
        <v>557</v>
      </c>
      <c r="BP717" s="18" t="s">
        <v>2012</v>
      </c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>CCOCirculaçãoIntervaloContrato</v>
      </c>
    </row>
    <row r="718" spans="1:72" hidden="1">
      <c r="A718" s="47" t="str">
        <f t="shared" si="71"/>
        <v>W6146080</v>
      </c>
      <c r="B718" s="101">
        <v>46080</v>
      </c>
      <c r="C718" s="134">
        <f>IF(BS_CONTROLE[[#This Row],[DATA]]="","",WEEKNUM(BS_CONTROLE[[#This Row],[DATA]]))</f>
        <v>9</v>
      </c>
      <c r="D718" s="103" t="s">
        <v>829</v>
      </c>
      <c r="E718" s="155">
        <v>711</v>
      </c>
      <c r="F718" s="125" t="s">
        <v>604</v>
      </c>
      <c r="G718" s="140" t="str">
        <f>IF(D718="","*",VLOOKUP(F718,BS_ATIVIDADE[],3,FALSE))</f>
        <v>OUTROS</v>
      </c>
      <c r="H718" s="105" t="s">
        <v>306</v>
      </c>
      <c r="I718" s="105" t="s">
        <v>306</v>
      </c>
      <c r="J718" s="104">
        <v>92</v>
      </c>
      <c r="K718" s="104">
        <v>83.7</v>
      </c>
      <c r="L718" s="104" t="s">
        <v>593</v>
      </c>
      <c r="M718" s="104" t="s">
        <v>167</v>
      </c>
      <c r="N718" s="148" t="s">
        <v>318</v>
      </c>
      <c r="O718" s="105">
        <v>0.41666666666666669</v>
      </c>
      <c r="P718" s="105">
        <v>4.1666666666666664E-2</v>
      </c>
      <c r="Q718" s="167">
        <v>1</v>
      </c>
      <c r="R718" s="10" t="str">
        <f>IFERROR(_xlfn.XLOOKUP(F718, BS_ATIVIDADE[ATIVIDADE],BS_ATIVIDADE[UNIDADE] ), "*")</f>
        <v>BINÁRIO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8" s="149" t="s">
        <v>1109</v>
      </c>
      <c r="W718" s="149" t="s">
        <v>1110</v>
      </c>
      <c r="X718" s="103" t="s">
        <v>416</v>
      </c>
      <c r="Y718" s="128" t="s">
        <v>424</v>
      </c>
      <c r="Z718" s="103"/>
      <c r="AA718" s="104">
        <v>1</v>
      </c>
      <c r="AB718" s="125" t="s">
        <v>412</v>
      </c>
      <c r="AC718" s="125" t="s">
        <v>406</v>
      </c>
      <c r="AD718" s="106">
        <v>0.29166666666666669</v>
      </c>
      <c r="AE718" s="104">
        <v>7663</v>
      </c>
      <c r="AF718" s="104" t="s">
        <v>593</v>
      </c>
      <c r="AG718" s="104"/>
      <c r="AH718" s="15"/>
      <c r="AI718" s="125" t="str">
        <f>IF(BS_CONTROLE[[#This Row],[Atividade]]=0, "-", BS_CONTROLE[[#This Row],[Atividade]])</f>
        <v>DESCARGA DE MATERIAL</v>
      </c>
      <c r="AJ718" s="9" t="str">
        <f>IF(BS_CONTROLE[[#This Row],[Atividade]]=0, "-", BS_CONTROLE[[#This Row],[Atividade]])</f>
        <v>DESCARGA DE MATERIAL</v>
      </c>
      <c r="AK718" s="31" t="str">
        <f>BS_CONTROLE[[#This Row],[Local - Partida]]</f>
        <v>K67ZEV2</v>
      </c>
      <c r="AL718" s="31" t="str">
        <f>BS_CONTROLE[[#This Row],[Local - Encerramento]]</f>
        <v>K67ZEV2</v>
      </c>
      <c r="AM718" s="104" t="str">
        <f>IF(BS_CONTROLE[[#This Row],[Entre - Estações]]=0, "-", BS_CONTROLE[[#This Row],[Entre - Estações]])</f>
        <v>ZXW-ZGP</v>
      </c>
      <c r="AN718" s="104" t="str">
        <f>IF(BS_CONTROLE[[#This Row],[SB]]=0, "-", BS_CONTROLE[[#This Row],[SB]])</f>
        <v>K84ZXW2</v>
      </c>
      <c r="AO718" s="104">
        <f>IF(BS_CONTROLE[[#This Row],[SUB]]=0, "-", BS_CONTROLE[[#This Row],[SUB]])</f>
        <v>92</v>
      </c>
      <c r="AP718" s="104">
        <f>BS_CONTROLE[[#This Row],[KM - Inicio]]</f>
        <v>83.7</v>
      </c>
      <c r="AQ718" s="104">
        <f>BS_CONTROLE[[#This Row],[KM - Inicio]]</f>
        <v>83.7</v>
      </c>
      <c r="AR718" s="107"/>
      <c r="AS718" s="107"/>
      <c r="AT718" s="107"/>
      <c r="AU718" s="135"/>
      <c r="AV718" s="135"/>
      <c r="AW718" s="14"/>
      <c r="AX718" s="14"/>
      <c r="AY718" s="160">
        <f t="shared" si="70"/>
        <v>0</v>
      </c>
      <c r="AZ718" s="151"/>
      <c r="BA718" s="108"/>
      <c r="BB718" s="10" t="str">
        <f>IFERROR(_xlfn.XLOOKUP(AI718, BS_ATIVIDADE[ATIVIDADE],BS_ATIVIDADE[UNIDADE] ), "*")</f>
        <v>BINÁRIO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Produção e Intervalo</v>
      </c>
      <c r="BR718" s="19">
        <f t="shared" si="73"/>
        <v>0</v>
      </c>
      <c r="BS718" s="19">
        <f t="shared" si="74"/>
        <v>0</v>
      </c>
      <c r="BT718" s="185" t="str">
        <f t="shared" si="75"/>
        <v/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>MOD ZGP46080</v>
      </c>
      <c r="B720" s="101">
        <v>46080</v>
      </c>
      <c r="C720" s="134">
        <f>IF(BS_CONTROLE[[#This Row],[DATA]]="","",WEEKNUM(BS_CONTROLE[[#This Row],[DATA]]))</f>
        <v>9</v>
      </c>
      <c r="D720" s="103" t="s">
        <v>622</v>
      </c>
      <c r="E720" s="155">
        <v>527</v>
      </c>
      <c r="F720" s="125" t="s">
        <v>583</v>
      </c>
      <c r="G720" s="140" t="str">
        <f>IF(D720="","*",VLOOKUP(F720,BS_ATIVIDADE[],3,FALSE))</f>
        <v>OUTROS</v>
      </c>
      <c r="H720" s="105" t="s">
        <v>593</v>
      </c>
      <c r="I720" s="105" t="s">
        <v>593</v>
      </c>
      <c r="J720" s="104">
        <v>92</v>
      </c>
      <c r="K720" s="104">
        <v>102</v>
      </c>
      <c r="L720" s="104">
        <v>106</v>
      </c>
      <c r="M720" s="126" t="s">
        <v>1773</v>
      </c>
      <c r="N720" s="126" t="s">
        <v>1774</v>
      </c>
      <c r="O720" s="105">
        <v>0.33333333333333331</v>
      </c>
      <c r="P720" s="105">
        <v>0.22916666666666666</v>
      </c>
      <c r="Q720" s="104">
        <v>1</v>
      </c>
      <c r="R720" s="10" t="str">
        <f>IFERROR(_xlfn.XLOOKUP(F720, BS_ATIVIDADE[ATIVIDADE],BS_ATIVIDADE[UNIDADE] ), "*")</f>
        <v>BINÁRIO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0" s="104" t="s">
        <v>1148</v>
      </c>
      <c r="W720" s="149" t="s">
        <v>2013</v>
      </c>
      <c r="X720" s="103" t="s">
        <v>416</v>
      </c>
      <c r="Y720" s="128" t="s">
        <v>424</v>
      </c>
      <c r="Z720" s="103"/>
      <c r="AA720" s="104" t="s">
        <v>593</v>
      </c>
      <c r="AB720" s="102"/>
      <c r="AC720" s="150"/>
      <c r="AD720" s="106">
        <v>0.29166666666666669</v>
      </c>
      <c r="AE720" s="104"/>
      <c r="AF720" s="104"/>
      <c r="AG720" s="104"/>
      <c r="AH720" s="15"/>
      <c r="AI720" s="125" t="str">
        <f>IF(BS_CONTROLE[[#This Row],[Atividade]]=0, "-", BS_CONTROLE[[#This Row],[Atividade]])</f>
        <v>BLOCO</v>
      </c>
      <c r="AJ720" s="9" t="str">
        <f>IF(BS_CONTROLE[[#This Row],[Atividade]]=0, "-", BS_CONTROLE[[#This Row],[Atividade]])</f>
        <v>BLOCO</v>
      </c>
      <c r="AK720" s="31" t="str">
        <f>BS_CONTROLE[[#This Row],[Local - Partida]]</f>
        <v>-</v>
      </c>
      <c r="AL720" s="31" t="str">
        <f>BS_CONTROLE[[#This Row],[Local - Encerramento]]</f>
        <v>-</v>
      </c>
      <c r="AM720" s="104" t="str">
        <f>IF(BS_CONTROLE[[#This Row],[Entre - Estações]]=0, "-", BS_CONTROLE[[#This Row],[Entre - Estações]])</f>
        <v>ZPT-ZGP</v>
      </c>
      <c r="AN720" s="104" t="str">
        <f>IF(BS_CONTROLE[[#This Row],[SB]]=0, "-", BS_CONTROLE[[#This Row],[SB]])</f>
        <v>ZPTZGP</v>
      </c>
      <c r="AO720" s="104">
        <f>IF(BS_CONTROLE[[#This Row],[SUB]]=0, "-", BS_CONTROLE[[#This Row],[SUB]])</f>
        <v>92</v>
      </c>
      <c r="AP720" s="104">
        <f>BS_CONTROLE[[#This Row],[KM - Inicio]]</f>
        <v>102</v>
      </c>
      <c r="AQ720" s="104">
        <f>BS_CONTROLE[[#This Row],[KM - Inicio]]</f>
        <v>102</v>
      </c>
      <c r="AR720" s="107"/>
      <c r="AS720" s="107"/>
      <c r="AT720" s="107"/>
      <c r="AU720" s="135"/>
      <c r="AV720" s="135"/>
      <c r="AW720" s="14"/>
      <c r="AX720" s="14"/>
      <c r="AY720" s="160">
        <f t="shared" si="70"/>
        <v>0</v>
      </c>
      <c r="AZ720" s="151"/>
      <c r="BA720" s="108"/>
      <c r="BB720" s="10" t="str">
        <f>IFERROR(_xlfn.XLOOKUP(AI720, BS_ATIVIDADE[ATIVIDADE],BS_ATIVIDADE[UNIDADE] ), "*")</f>
        <v>BINÁRIO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Produção e Intervalo</v>
      </c>
      <c r="BR720" s="19">
        <f t="shared" si="73"/>
        <v>0</v>
      </c>
      <c r="BS720" s="19">
        <f t="shared" si="74"/>
        <v>0</v>
      </c>
      <c r="BT720" s="185" t="str">
        <f t="shared" si="75"/>
        <v/>
      </c>
    </row>
    <row r="721" spans="1:72" hidden="1">
      <c r="A721" s="47" t="str">
        <f t="shared" si="71"/>
        <v>V8546080</v>
      </c>
      <c r="B721" s="101">
        <v>46080</v>
      </c>
      <c r="C721" s="134">
        <f>IF(BS_CONTROLE[[#This Row],[DATA]]="","",WEEKNUM(BS_CONTROLE[[#This Row],[DATA]]))</f>
        <v>9</v>
      </c>
      <c r="D721" s="103" t="s">
        <v>799</v>
      </c>
      <c r="E721" s="155">
        <v>714</v>
      </c>
      <c r="F721" s="125" t="s">
        <v>698</v>
      </c>
      <c r="G721" s="140" t="str">
        <f>IF(D721="","*",VLOOKUP(F721,BS_ATIVIDADE[],3,FALSE))</f>
        <v>MECANIZAÇÃO - SOCADORA</v>
      </c>
      <c r="H721" s="105" t="s">
        <v>1154</v>
      </c>
      <c r="I721" s="105" t="s">
        <v>1154</v>
      </c>
      <c r="J721" s="104">
        <v>92</v>
      </c>
      <c r="K721" s="104">
        <v>102.1</v>
      </c>
      <c r="L721" s="104">
        <v>102.6</v>
      </c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1" s="105">
        <v>0.3125</v>
      </c>
      <c r="P721" s="105">
        <v>6.9444444444444447E-4</v>
      </c>
      <c r="Q721" s="104">
        <v>1</v>
      </c>
      <c r="R721" s="10" t="str">
        <f>IFERROR(_xlfn.XLOOKUP(F721, BS_ATIVIDADE[ATIVIDADE],BS_ATIVIDADE[UNIDADE] ), "*")</f>
        <v>M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1" s="104" t="s">
        <v>1148</v>
      </c>
      <c r="W721" s="149" t="s">
        <v>1664</v>
      </c>
      <c r="X721" s="103" t="s">
        <v>416</v>
      </c>
      <c r="Y721" s="128" t="s">
        <v>424</v>
      </c>
      <c r="Z721" s="103"/>
      <c r="AA721" s="104">
        <v>1</v>
      </c>
      <c r="AB721" s="102" t="s">
        <v>412</v>
      </c>
      <c r="AC721" s="150" t="s">
        <v>406</v>
      </c>
      <c r="AD721" s="106">
        <v>0.29166666666666669</v>
      </c>
      <c r="AE721" s="104">
        <v>2285</v>
      </c>
      <c r="AF721" s="104"/>
      <c r="AG721" s="104"/>
      <c r="AH721" s="15"/>
      <c r="AI721" s="125" t="str">
        <f>IF(BS_CONTROLE[[#This Row],[Atividade]]=0, "-", BS_CONTROLE[[#This Row],[Atividade]])</f>
        <v>MECANIZAÇÃO - SOCADORA</v>
      </c>
      <c r="AJ721" s="9" t="str">
        <f>IF(BS_CONTROLE[[#This Row],[Atividade]]=0, "-", BS_CONTROLE[[#This Row],[Atividade]])</f>
        <v>MECANIZAÇÃO - SOCADORA</v>
      </c>
      <c r="AK721" s="31" t="str">
        <f>BS_CONTROLE[[#This Row],[Local - Partida]]</f>
        <v>ZDRZPT</v>
      </c>
      <c r="AL721" s="31" t="str">
        <f>BS_CONTROLE[[#This Row],[Local - Encerramento]]</f>
        <v>ZDRZPT</v>
      </c>
      <c r="AM721" s="104" t="str">
        <f>IF(BS_CONTROLE[[#This Row],[Entre - Estações]]=0, "-", BS_CONTROLE[[#This Row],[Entre - Estações]])</f>
        <v>ZGP</v>
      </c>
      <c r="AN721" s="104" t="str">
        <f>IF(BS_CONTROLE[[#This Row],[SB]]=0, "-", BS_CONTROLE[[#This Row],[SB]])</f>
        <v>ZGP2</v>
      </c>
      <c r="AO721" s="104">
        <f>IF(BS_CONTROLE[[#This Row],[SUB]]=0, "-", BS_CONTROLE[[#This Row],[SUB]])</f>
        <v>92</v>
      </c>
      <c r="AP721" s="104">
        <f>BS_CONTROLE[[#This Row],[KM - Inicio]]</f>
        <v>102.1</v>
      </c>
      <c r="AQ721" s="104">
        <f>BS_CONTROLE[[#This Row],[KM - Inicio]]</f>
        <v>102.1</v>
      </c>
      <c r="AR721" s="107"/>
      <c r="AS721" s="107"/>
      <c r="AT721" s="107"/>
      <c r="AU721" s="135"/>
      <c r="AV721" s="135"/>
      <c r="AW721" s="14"/>
      <c r="AX721" s="14"/>
      <c r="AY721" s="160">
        <f t="shared" si="70"/>
        <v>0</v>
      </c>
      <c r="AZ721" s="151"/>
      <c r="BA721" s="108"/>
      <c r="BB721" s="10" t="str">
        <f>IFERROR(_xlfn.XLOOKUP(AI721, BS_ATIVIDADE[ATIVIDADE],BS_ATIVIDADE[UNIDADE] ), "*")</f>
        <v>M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Produção e Intervalo</v>
      </c>
      <c r="BR721" s="19">
        <f t="shared" si="73"/>
        <v>0</v>
      </c>
      <c r="BS721" s="19">
        <f t="shared" si="74"/>
        <v>0</v>
      </c>
      <c r="BT721" s="185" t="str">
        <f t="shared" si="75"/>
        <v/>
      </c>
    </row>
    <row r="722" spans="1:72" hidden="1">
      <c r="A722" s="47" t="str">
        <f t="shared" si="71"/>
        <v>W9246080</v>
      </c>
      <c r="B722" s="101">
        <v>46080</v>
      </c>
      <c r="C722" s="134">
        <f>IF(BS_CONTROLE[[#This Row],[DATA]]="","",WEEKNUM(BS_CONTROLE[[#This Row],[DATA]]))</f>
        <v>9</v>
      </c>
      <c r="D722" s="103" t="s">
        <v>839</v>
      </c>
      <c r="E722" s="155">
        <v>715</v>
      </c>
      <c r="F722" s="125" t="s">
        <v>722</v>
      </c>
      <c r="G722" s="140" t="str">
        <f>IF(D722="","*",VLOOKUP(F722,BS_ATIVIDADE[],3,FALSE))</f>
        <v>MODERNIZAÇÃO</v>
      </c>
      <c r="H722" s="105" t="s">
        <v>1154</v>
      </c>
      <c r="I722" s="105" t="s">
        <v>1154</v>
      </c>
      <c r="J722" s="104">
        <v>92</v>
      </c>
      <c r="K722" s="104">
        <v>102.6</v>
      </c>
      <c r="L722" s="104">
        <v>102.91</v>
      </c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2" s="105">
        <v>0.3125</v>
      </c>
      <c r="P722" s="105">
        <v>6.9444444444444447E-4</v>
      </c>
      <c r="Q722" s="104">
        <v>1</v>
      </c>
      <c r="R722" s="10" t="str">
        <f>IFERROR(_xlfn.XLOOKUP(F722, BS_ATIVIDADE[ATIVIDADE],BS_ATIVIDADE[UNIDADE] ), "*")</f>
        <v>VAGÕES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2" s="104" t="s">
        <v>1148</v>
      </c>
      <c r="W722" s="149" t="s">
        <v>1633</v>
      </c>
      <c r="X722" s="103" t="s">
        <v>416</v>
      </c>
      <c r="Y722" s="128" t="s">
        <v>424</v>
      </c>
      <c r="Z722" s="103"/>
      <c r="AA722" s="104">
        <v>1</v>
      </c>
      <c r="AB722" s="102" t="s">
        <v>412</v>
      </c>
      <c r="AC722" s="150" t="s">
        <v>406</v>
      </c>
      <c r="AD722" s="106">
        <v>0.29166666666666669</v>
      </c>
      <c r="AE722" s="104">
        <v>6235</v>
      </c>
      <c r="AF722" s="104"/>
      <c r="AG722" s="104"/>
      <c r="AH722" s="15"/>
      <c r="AI722" s="125" t="str">
        <f>IF(BS_CONTROLE[[#This Row],[Atividade]]=0, "-", BS_CONTROLE[[#This Row],[Atividade]])</f>
        <v>MODERNIZAÇÃO - PEDRA - DESCARGA</v>
      </c>
      <c r="AJ722" s="9" t="str">
        <f>IF(BS_CONTROLE[[#This Row],[Atividade]]=0, "-", BS_CONTROLE[[#This Row],[Atividade]])</f>
        <v>MODERNIZAÇÃO - PEDRA - DESCARGA</v>
      </c>
      <c r="AK722" s="31" t="str">
        <f>BS_CONTROLE[[#This Row],[Local - Partida]]</f>
        <v>ZDRZPT</v>
      </c>
      <c r="AL722" s="31" t="str">
        <f>BS_CONTROLE[[#This Row],[Local - Encerramento]]</f>
        <v>ZDRZPT</v>
      </c>
      <c r="AM722" s="104" t="str">
        <f>IF(BS_CONTROLE[[#This Row],[Entre - Estações]]=0, "-", BS_CONTROLE[[#This Row],[Entre - Estações]])</f>
        <v>ZGP</v>
      </c>
      <c r="AN722" s="104" t="str">
        <f>IF(BS_CONTROLE[[#This Row],[SB]]=0, "-", BS_CONTROLE[[#This Row],[SB]])</f>
        <v>ZGP2</v>
      </c>
      <c r="AO722" s="104">
        <f>IF(BS_CONTROLE[[#This Row],[SUB]]=0, "-", BS_CONTROLE[[#This Row],[SUB]])</f>
        <v>92</v>
      </c>
      <c r="AP722" s="104">
        <f>BS_CONTROLE[[#This Row],[KM - Inicio]]</f>
        <v>102.6</v>
      </c>
      <c r="AQ722" s="104">
        <f>BS_CONTROLE[[#This Row],[KM - Inicio]]</f>
        <v>102.6</v>
      </c>
      <c r="AR722" s="107"/>
      <c r="AS722" s="107"/>
      <c r="AT722" s="107"/>
      <c r="AU722" s="135"/>
      <c r="AV722" s="135"/>
      <c r="AW722" s="14"/>
      <c r="AX722" s="14"/>
      <c r="AY722" s="160">
        <f t="shared" si="70"/>
        <v>0</v>
      </c>
      <c r="AZ722" s="151"/>
      <c r="BA722" s="108"/>
      <c r="BB722" s="10" t="str">
        <f>IFERROR(_xlfn.XLOOKUP(AI722, BS_ATIVIDADE[ATIVIDADE],BS_ATIVIDADE[UNIDADE] ), "*")</f>
        <v>VAGÕES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Produção e Intervalo</v>
      </c>
      <c r="BR722" s="19">
        <f t="shared" si="73"/>
        <v>0</v>
      </c>
      <c r="BS722" s="19">
        <f t="shared" si="74"/>
        <v>0</v>
      </c>
      <c r="BT722" s="185" t="str">
        <f t="shared" si="75"/>
        <v/>
      </c>
    </row>
    <row r="723" spans="1:72" hidden="1">
      <c r="A723" s="47" t="str">
        <f t="shared" si="71"/>
        <v>ANDERSON (TF-680)46080</v>
      </c>
      <c r="B723" s="101">
        <v>46080</v>
      </c>
      <c r="C723" s="134">
        <f>IF(BS_CONTROLE[[#This Row],[DATA]]="","",WEEKNUM(BS_CONTROLE[[#This Row],[DATA]]))</f>
        <v>9</v>
      </c>
      <c r="D723" s="103" t="s">
        <v>853</v>
      </c>
      <c r="E723" s="155">
        <v>716</v>
      </c>
      <c r="F723" s="125" t="s">
        <v>753</v>
      </c>
      <c r="G723" s="140" t="str">
        <f>IF(D723="","*",VLOOKUP(F723,BS_ATIVIDADE[],3,FALSE))</f>
        <v>AMV</v>
      </c>
      <c r="H723" s="105" t="s">
        <v>593</v>
      </c>
      <c r="I723" s="105" t="s">
        <v>593</v>
      </c>
      <c r="J723" s="104">
        <v>92</v>
      </c>
      <c r="K723" s="104">
        <v>102</v>
      </c>
      <c r="L723" s="104" t="s">
        <v>593</v>
      </c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3" s="105">
        <v>0.41666666666666669</v>
      </c>
      <c r="P723" s="105">
        <v>6.9444444444444447E-4</v>
      </c>
      <c r="Q723" s="104">
        <v>1</v>
      </c>
      <c r="R723" s="10" t="str">
        <f>IFERROR(_xlfn.XLOOKUP(F723, BS_ATIVIDADE[ATIVIDADE],BS_ATIVIDADE[UNIDADE] ), "*")</f>
        <v>Nº DE PEÇAS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3" s="104" t="s">
        <v>1988</v>
      </c>
      <c r="W723" s="149" t="s">
        <v>2014</v>
      </c>
      <c r="X723" s="103" t="s">
        <v>421</v>
      </c>
      <c r="Y723" s="128" t="s">
        <v>424</v>
      </c>
      <c r="Z723" s="103"/>
      <c r="AA723" s="104" t="s">
        <v>593</v>
      </c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PDM - AMV - MEIA CHAVE</v>
      </c>
      <c r="AJ723" s="9" t="str">
        <f>IF(BS_CONTROLE[[#This Row],[Atividade]]=0, "-", BS_CONTROLE[[#This Row],[Atividade]])</f>
        <v>PDM - AMV - MEIA CHAVE</v>
      </c>
      <c r="AK723" s="31" t="str">
        <f>BS_CONTROLE[[#This Row],[Local - Partida]]</f>
        <v>-</v>
      </c>
      <c r="AL723" s="31" t="str">
        <f>BS_CONTROLE[[#This Row],[Local - Encerramento]]</f>
        <v>-</v>
      </c>
      <c r="AM723" s="104" t="str">
        <f>IF(BS_CONTROLE[[#This Row],[Entre - Estações]]=0, "-", BS_CONTROLE[[#This Row],[Entre - Estações]])</f>
        <v>ZGP</v>
      </c>
      <c r="AN723" s="104" t="str">
        <f>IF(BS_CONTROLE[[#This Row],[SB]]=0, "-", BS_CONTROLE[[#This Row],[SB]])</f>
        <v>ZGP2</v>
      </c>
      <c r="AO723" s="104">
        <f>IF(BS_CONTROLE[[#This Row],[SUB]]=0, "-", BS_CONTROLE[[#This Row],[SUB]])</f>
        <v>92</v>
      </c>
      <c r="AP723" s="104">
        <f>BS_CONTROLE[[#This Row],[KM - Inicio]]</f>
        <v>102</v>
      </c>
      <c r="AQ723" s="104">
        <f>BS_CONTROLE[[#This Row],[KM - Inicio]]</f>
        <v>102</v>
      </c>
      <c r="AR723" s="107"/>
      <c r="AS723" s="107"/>
      <c r="AT723" s="107"/>
      <c r="AU723" s="135"/>
      <c r="AV723" s="135"/>
      <c r="AW723" s="14"/>
      <c r="AX723" s="14"/>
      <c r="AY723" s="160">
        <f t="shared" si="70"/>
        <v>0</v>
      </c>
      <c r="AZ723" s="151"/>
      <c r="BA723" s="108"/>
      <c r="BB723" s="10" t="str">
        <f>IFERROR(_xlfn.XLOOKUP(AI723, BS_ATIVIDADE[ATIVIDADE],BS_ATIVIDADE[UNIDADE] ), "*")</f>
        <v>Nº DE PEÇAS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Produção e Intervalo</v>
      </c>
      <c r="BR723" s="19">
        <f t="shared" si="73"/>
        <v>0</v>
      </c>
      <c r="BS723" s="19">
        <f t="shared" si="74"/>
        <v>0</v>
      </c>
      <c r="BT723" s="185" t="str">
        <f t="shared" si="75"/>
        <v/>
      </c>
    </row>
    <row r="724" spans="1:72" hidden="1">
      <c r="A724" s="47" t="str">
        <f t="shared" si="71"/>
        <v>RAFAEL (TP-695)46080</v>
      </c>
      <c r="B724" s="101">
        <v>46080</v>
      </c>
      <c r="C724" s="134">
        <f>IF(BS_CONTROLE[[#This Row],[DATA]]="","",WEEKNUM(BS_CONTROLE[[#This Row],[DATA]]))</f>
        <v>9</v>
      </c>
      <c r="D724" s="103" t="s">
        <v>929</v>
      </c>
      <c r="E724" s="155">
        <v>717</v>
      </c>
      <c r="F724" s="125" t="s">
        <v>623</v>
      </c>
      <c r="G724" s="140" t="str">
        <f>IF(D724="","*",VLOOKUP(F724,BS_ATIVIDADE[],3,FALSE))</f>
        <v>EXPANSÃO</v>
      </c>
      <c r="H724" s="105" t="s">
        <v>593</v>
      </c>
      <c r="I724" s="105" t="s">
        <v>593</v>
      </c>
      <c r="J724" s="104">
        <v>92</v>
      </c>
      <c r="K724" s="104">
        <v>102</v>
      </c>
      <c r="L724" s="104" t="s">
        <v>593</v>
      </c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4" s="105">
        <v>0.41666666666666669</v>
      </c>
      <c r="P724" s="105">
        <v>6.9444444444444447E-4</v>
      </c>
      <c r="Q724" s="104">
        <v>2</v>
      </c>
      <c r="R724" s="10" t="str">
        <f>IFERROR(_xlfn.XLOOKUP(F724, BS_ATIVIDADE[ATIVIDADE],BS_ATIVIDADE[UNIDADE] ), "*")</f>
        <v>Nº DE PEÇAS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4" s="104" t="s">
        <v>1988</v>
      </c>
      <c r="W724" s="149" t="s">
        <v>2015</v>
      </c>
      <c r="X724" s="103" t="s">
        <v>421</v>
      </c>
      <c r="Y724" s="128" t="s">
        <v>424</v>
      </c>
      <c r="Z724" s="103"/>
      <c r="AA724" s="104" t="s">
        <v>593</v>
      </c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EXPANSÃO - AMV - JACARÉ</v>
      </c>
      <c r="AJ724" s="9" t="str">
        <f>IF(BS_CONTROLE[[#This Row],[Atividade]]=0, "-", BS_CONTROLE[[#This Row],[Atividade]])</f>
        <v>EXPANSÃO - AMV - JACARÉ</v>
      </c>
      <c r="AK724" s="31" t="str">
        <f>BS_CONTROLE[[#This Row],[Local - Partida]]</f>
        <v>-</v>
      </c>
      <c r="AL724" s="31" t="str">
        <f>BS_CONTROLE[[#This Row],[Local - Encerramento]]</f>
        <v>-</v>
      </c>
      <c r="AM724" s="104" t="str">
        <f>IF(BS_CONTROLE[[#This Row],[Entre - Estações]]=0, "-", BS_CONTROLE[[#This Row],[Entre - Estações]])</f>
        <v>ZGP</v>
      </c>
      <c r="AN724" s="104" t="str">
        <f>IF(BS_CONTROLE[[#This Row],[SB]]=0, "-", BS_CONTROLE[[#This Row],[SB]])</f>
        <v>ZGP2</v>
      </c>
      <c r="AO724" s="104">
        <f>IF(BS_CONTROLE[[#This Row],[SUB]]=0, "-", BS_CONTROLE[[#This Row],[SUB]])</f>
        <v>92</v>
      </c>
      <c r="AP724" s="104">
        <f>BS_CONTROLE[[#This Row],[KM - Inicio]]</f>
        <v>102</v>
      </c>
      <c r="AQ724" s="104">
        <f>BS_CONTROLE[[#This Row],[KM - Inicio]]</f>
        <v>102</v>
      </c>
      <c r="AR724" s="107"/>
      <c r="AS724" s="107"/>
      <c r="AT724" s="107"/>
      <c r="AU724" s="135"/>
      <c r="AV724" s="135"/>
      <c r="AW724" s="14"/>
      <c r="AX724" s="14"/>
      <c r="AY724" s="160">
        <f t="shared" si="70"/>
        <v>0</v>
      </c>
      <c r="AZ724" s="151"/>
      <c r="BA724" s="108"/>
      <c r="BB724" s="10" t="str">
        <f>IFERROR(_xlfn.XLOOKUP(AI724, BS_ATIVIDADE[ATIVIDADE],BS_ATIVIDADE[UNIDADE] ), "*")</f>
        <v>Nº DE PEÇAS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Produção e Intervalo</v>
      </c>
      <c r="BR724" s="19">
        <f t="shared" si="73"/>
        <v>0</v>
      </c>
      <c r="BS724" s="19">
        <f t="shared" si="74"/>
        <v>0</v>
      </c>
      <c r="BT724" s="185" t="str">
        <f t="shared" si="75"/>
        <v/>
      </c>
    </row>
    <row r="725" spans="1:72" hidden="1">
      <c r="A725" s="47" t="str">
        <f t="shared" si="71"/>
        <v>THIAGO (TF-685)46080</v>
      </c>
      <c r="B725" s="101">
        <v>46080</v>
      </c>
      <c r="C725" s="134">
        <f>IF(BS_CONTROLE[[#This Row],[DATA]]="","",WEEKNUM(BS_CONTROLE[[#This Row],[DATA]]))</f>
        <v>9</v>
      </c>
      <c r="D725" s="103" t="s">
        <v>939</v>
      </c>
      <c r="E725" s="155">
        <v>718</v>
      </c>
      <c r="F725" s="125" t="s">
        <v>669</v>
      </c>
      <c r="G725" s="140" t="str">
        <f>IF(D725="","*",VLOOKUP(F725,BS_ATIVIDADE[],3,FALSE))</f>
        <v>JIC</v>
      </c>
      <c r="H725" s="105" t="s">
        <v>593</v>
      </c>
      <c r="I725" s="105" t="s">
        <v>593</v>
      </c>
      <c r="J725" s="104">
        <v>92</v>
      </c>
      <c r="K725" s="104">
        <v>106.32</v>
      </c>
      <c r="L725" s="104" t="s">
        <v>593</v>
      </c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725" s="105">
        <v>0.41666666666666669</v>
      </c>
      <c r="P725" s="105">
        <v>6.9444444444444447E-4</v>
      </c>
      <c r="Q725" s="104">
        <v>1</v>
      </c>
      <c r="R725" s="10" t="str">
        <f>IFERROR(_xlfn.XLOOKUP(F725, BS_ATIVIDADE[ATIVIDADE],BS_ATIVIDADE[UNIDADE] ), "*")</f>
        <v>Nº DE PEÇAS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5" s="104" t="s">
        <v>1988</v>
      </c>
      <c r="W725" s="149" t="s">
        <v>2016</v>
      </c>
      <c r="X725" s="103" t="s">
        <v>421</v>
      </c>
      <c r="Y725" s="128" t="s">
        <v>424</v>
      </c>
      <c r="Z725" s="103"/>
      <c r="AA725" s="104" t="s">
        <v>593</v>
      </c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JIC</v>
      </c>
      <c r="AJ725" s="9" t="str">
        <f>IF(BS_CONTROLE[[#This Row],[Atividade]]=0, "-", BS_CONTROLE[[#This Row],[Atividade]])</f>
        <v>JIC</v>
      </c>
      <c r="AK725" s="31" t="str">
        <f>BS_CONTROLE[[#This Row],[Local - Partida]]</f>
        <v>-</v>
      </c>
      <c r="AL725" s="31" t="str">
        <f>BS_CONTROLE[[#This Row],[Local - Encerramento]]</f>
        <v>-</v>
      </c>
      <c r="AM725" s="104" t="str">
        <f>IF(BS_CONTROLE[[#This Row],[Entre - Estações]]=0, "-", BS_CONTROLE[[#This Row],[Entre - Estações]])</f>
        <v>ZGP-ZPT</v>
      </c>
      <c r="AN725" s="104" t="str">
        <f>IF(BS_CONTROLE[[#This Row],[SB]]=0, "-", BS_CONTROLE[[#This Row],[SB]])</f>
        <v>ZPT1052</v>
      </c>
      <c r="AO725" s="104">
        <f>IF(BS_CONTROLE[[#This Row],[SUB]]=0, "-", BS_CONTROLE[[#This Row],[SUB]])</f>
        <v>92</v>
      </c>
      <c r="AP725" s="104">
        <f>BS_CONTROLE[[#This Row],[KM - Inicio]]</f>
        <v>106.32</v>
      </c>
      <c r="AQ725" s="104">
        <f>BS_CONTROLE[[#This Row],[KM - Inicio]]</f>
        <v>106.32</v>
      </c>
      <c r="AR725" s="107"/>
      <c r="AS725" s="107"/>
      <c r="AT725" s="107"/>
      <c r="AU725" s="135"/>
      <c r="AV725" s="135"/>
      <c r="AW725" s="14"/>
      <c r="AX725" s="14"/>
      <c r="AY725" s="160">
        <f t="shared" si="70"/>
        <v>0</v>
      </c>
      <c r="AZ725" s="151"/>
      <c r="BA725" s="108"/>
      <c r="BB725" s="10" t="str">
        <f>IFERROR(_xlfn.XLOOKUP(AI725, BS_ATIVIDADE[ATIVIDADE],BS_ATIVIDADE[UNIDADE] ), "*")</f>
        <v>Nº DE PEÇAS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Produção e Intervalo</v>
      </c>
      <c r="BR725" s="19">
        <f t="shared" si="73"/>
        <v>0</v>
      </c>
      <c r="BS725" s="19">
        <f t="shared" si="74"/>
        <v>0</v>
      </c>
      <c r="BT725" s="185" t="str">
        <f t="shared" si="75"/>
        <v/>
      </c>
    </row>
    <row r="726" spans="1:72" hidden="1">
      <c r="A726" s="47" t="str">
        <f t="shared" si="71"/>
        <v>HUELTON (TP-725)46080</v>
      </c>
      <c r="B726" s="101">
        <v>46080</v>
      </c>
      <c r="C726" s="134">
        <f>IF(BS_CONTROLE[[#This Row],[DATA]]="","",WEEKNUM(BS_CONTROLE[[#This Row],[DATA]]))</f>
        <v>9</v>
      </c>
      <c r="D726" s="103" t="s">
        <v>891</v>
      </c>
      <c r="E726" s="155">
        <v>557</v>
      </c>
      <c r="F726" s="125" t="s">
        <v>775</v>
      </c>
      <c r="G726" s="140" t="str">
        <f>IF(D726="","*",VLOOKUP(F726,BS_ATIVIDADE[],3,FALSE))</f>
        <v>SOLDA</v>
      </c>
      <c r="H726" s="105" t="s">
        <v>593</v>
      </c>
      <c r="I726" s="105" t="s">
        <v>593</v>
      </c>
      <c r="J726" s="104">
        <v>92</v>
      </c>
      <c r="K726" s="104">
        <v>106.7</v>
      </c>
      <c r="L726" s="104" t="s">
        <v>593</v>
      </c>
      <c r="M726" s="126" t="s">
        <v>335</v>
      </c>
      <c r="N726" s="126" t="s">
        <v>337</v>
      </c>
      <c r="O726" s="105">
        <v>0.41666666666666669</v>
      </c>
      <c r="P726" s="105">
        <v>6.25E-2</v>
      </c>
      <c r="Q726" s="104">
        <v>1</v>
      </c>
      <c r="R726" s="10" t="str">
        <f>IFERROR(_xlfn.XLOOKUP(F726, BS_ATIVIDADE[ATIVIDADE],BS_ATIVIDADE[UNIDADE] ), "*")</f>
        <v>Nº DE SOLDA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6" s="104" t="s">
        <v>1699</v>
      </c>
      <c r="W726" s="149" t="s">
        <v>1060</v>
      </c>
      <c r="X726" s="103" t="s">
        <v>421</v>
      </c>
      <c r="Y726" s="128" t="s">
        <v>424</v>
      </c>
      <c r="Z726" s="103"/>
      <c r="AA726" s="104" t="s">
        <v>593</v>
      </c>
      <c r="AB726" s="102"/>
      <c r="AC726" s="150"/>
      <c r="AD726" s="106" t="s">
        <v>593</v>
      </c>
      <c r="AE726" s="104" t="s">
        <v>593</v>
      </c>
      <c r="AF726" s="104"/>
      <c r="AG726" s="104"/>
      <c r="AH726" s="15"/>
      <c r="AI726" s="125" t="str">
        <f>IF(BS_CONTROLE[[#This Row],[Atividade]]=0, "-", BS_CONTROLE[[#This Row],[Atividade]])</f>
        <v>PDM - SOLDA</v>
      </c>
      <c r="AJ726" s="9" t="str">
        <f>IF(BS_CONTROLE[[#This Row],[Atividade]]=0, "-", BS_CONTROLE[[#This Row],[Atividade]])</f>
        <v>PDM - SOLDA</v>
      </c>
      <c r="AK726" s="31" t="str">
        <f>BS_CONTROLE[[#This Row],[Local - Partida]]</f>
        <v>-</v>
      </c>
      <c r="AL726" s="31" t="str">
        <f>BS_CONTROLE[[#This Row],[Local - Encerramento]]</f>
        <v>-</v>
      </c>
      <c r="AM726" s="104" t="str">
        <f>IF(BS_CONTROLE[[#This Row],[Entre - Estações]]=0, "-", BS_CONTROLE[[#This Row],[Entre - Estações]])</f>
        <v>ZPT</v>
      </c>
      <c r="AN726" s="104" t="str">
        <f>IF(BS_CONTROLE[[#This Row],[SB]]=0, "-", BS_CONTROLE[[#This Row],[SB]])</f>
        <v>ZPT2</v>
      </c>
      <c r="AO726" s="104">
        <f>IF(BS_CONTROLE[[#This Row],[SUB]]=0, "-", BS_CONTROLE[[#This Row],[SUB]])</f>
        <v>92</v>
      </c>
      <c r="AP726" s="104">
        <f>BS_CONTROLE[[#This Row],[KM - Inicio]]</f>
        <v>106.7</v>
      </c>
      <c r="AQ726" s="104">
        <f>BS_CONTROLE[[#This Row],[KM - Inicio]]</f>
        <v>106.7</v>
      </c>
      <c r="AR726" s="107"/>
      <c r="AS726" s="107"/>
      <c r="AT726" s="107"/>
      <c r="AU726" s="135"/>
      <c r="AV726" s="135"/>
      <c r="AW726" s="14"/>
      <c r="AX726" s="14"/>
      <c r="AY726" s="160">
        <f t="shared" si="70"/>
        <v>0</v>
      </c>
      <c r="AZ726" s="151"/>
      <c r="BA726" s="108"/>
      <c r="BB726" s="10" t="str">
        <f>IFERROR(_xlfn.XLOOKUP(AI726, BS_ATIVIDADE[ATIVIDADE],BS_ATIVIDADE[UNIDADE] ), "*")</f>
        <v>Nº DE SOLDA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Produção e Intervalo</v>
      </c>
      <c r="BR726" s="19">
        <f t="shared" si="73"/>
        <v>0</v>
      </c>
      <c r="BS726" s="19">
        <f t="shared" si="74"/>
        <v>0</v>
      </c>
      <c r="BT726" s="185" t="str">
        <f t="shared" si="75"/>
        <v/>
      </c>
    </row>
    <row r="727" spans="1:72" hidden="1">
      <c r="A727" s="47" t="str">
        <f t="shared" si="71"/>
        <v>A8446080</v>
      </c>
      <c r="B727" s="101">
        <v>46080</v>
      </c>
      <c r="C727" s="134">
        <f>IF(BS_CONTROLE[[#This Row],[DATA]]="","",WEEKNUM(BS_CONTROLE[[#This Row],[DATA]]))</f>
        <v>9</v>
      </c>
      <c r="D727" s="103" t="s">
        <v>727</v>
      </c>
      <c r="E727" s="155">
        <v>719</v>
      </c>
      <c r="F727" s="125" t="s">
        <v>614</v>
      </c>
      <c r="G727" s="140" t="str">
        <f>IF(D727="","*",VLOOKUP(F727,BS_ATIVIDADE[],3,FALSE))</f>
        <v>DETECÇÃO</v>
      </c>
      <c r="H727" s="105" t="s">
        <v>338</v>
      </c>
      <c r="I727" s="105" t="s">
        <v>1610</v>
      </c>
      <c r="J727" s="104">
        <v>92</v>
      </c>
      <c r="K727" s="104">
        <v>108.4</v>
      </c>
      <c r="L727" s="104"/>
      <c r="M727" s="126" t="s">
        <v>1611</v>
      </c>
      <c r="N727" s="126" t="s">
        <v>2017</v>
      </c>
      <c r="O727" s="105">
        <v>0.33333333333333331</v>
      </c>
      <c r="P727" s="105">
        <v>4.1666666666666664E-2</v>
      </c>
      <c r="Q727" s="104">
        <v>40</v>
      </c>
      <c r="R727" s="10" t="str">
        <f>IFERROR(_xlfn.XLOOKUP(F727, BS_ATIVIDADE[ATIVIDADE],BS_ATIVIDADE[UNIDADE] ), "*")</f>
        <v>KM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7" s="104" t="s">
        <v>1354</v>
      </c>
      <c r="W727" s="149" t="s">
        <v>1355</v>
      </c>
      <c r="X727" s="103" t="s">
        <v>416</v>
      </c>
      <c r="Y727" s="128" t="s">
        <v>424</v>
      </c>
      <c r="Z727" s="103"/>
      <c r="AA727" s="104">
        <v>1</v>
      </c>
      <c r="AB727" s="102" t="s">
        <v>412</v>
      </c>
      <c r="AC727" s="150"/>
      <c r="AD727" s="106">
        <v>0.29166666666666669</v>
      </c>
      <c r="AE727" s="104">
        <v>6293</v>
      </c>
      <c r="AF727" s="104"/>
      <c r="AG727" s="104"/>
      <c r="AH727" s="15"/>
      <c r="AI727" s="125" t="str">
        <f>IF(BS_CONTROLE[[#This Row],[Atividade]]=0, "-", BS_CONTROLE[[#This Row],[Atividade]])</f>
        <v>DETECÇÃO - RONDA 7 DIAS</v>
      </c>
      <c r="AJ727" s="9" t="str">
        <f>IF(BS_CONTROLE[[#This Row],[Atividade]]=0, "-", BS_CONTROLE[[#This Row],[Atividade]])</f>
        <v>DETECÇÃO - RONDA 7 DIAS</v>
      </c>
      <c r="AK727" s="31" t="str">
        <f>BS_CONTROLE[[#This Row],[Local - Partida]]</f>
        <v>109ZPT</v>
      </c>
      <c r="AL727" s="31" t="str">
        <f>BS_CONTROLE[[#This Row],[Local - Encerramento]]</f>
        <v>ZPT105</v>
      </c>
      <c r="AM727" s="104" t="str">
        <f>IF(BS_CONTROLE[[#This Row],[Entre - Estações]]=0, "-", BS_CONTROLE[[#This Row],[Entre - Estações]])</f>
        <v>ZPT-ZPG-ZPT</v>
      </c>
      <c r="AN727" s="104" t="str">
        <f>IF(BS_CONTROLE[[#This Row],[SB]]=0, "-", BS_CONTROLE[[#This Row],[SB]])</f>
        <v>ZPTZGPZPT</v>
      </c>
      <c r="AO727" s="104">
        <f>IF(BS_CONTROLE[[#This Row],[SUB]]=0, "-", BS_CONTROLE[[#This Row],[SUB]])</f>
        <v>92</v>
      </c>
      <c r="AP727" s="104">
        <f>BS_CONTROLE[[#This Row],[KM - Inicio]]</f>
        <v>108.4</v>
      </c>
      <c r="AQ727" s="104">
        <f>BS_CONTROLE[[#This Row],[KM - Inicio]]</f>
        <v>108.4</v>
      </c>
      <c r="AR727" s="107"/>
      <c r="AS727" s="107"/>
      <c r="AT727" s="107"/>
      <c r="AU727" s="135"/>
      <c r="AV727" s="135"/>
      <c r="AW727" s="14"/>
      <c r="AX727" s="14"/>
      <c r="AY727" s="160">
        <f t="shared" si="70"/>
        <v>0</v>
      </c>
      <c r="AZ727" s="151"/>
      <c r="BA727" s="108"/>
      <c r="BB727" s="10" t="str">
        <f>IFERROR(_xlfn.XLOOKUP(AI727, BS_ATIVIDADE[ATIVIDADE],BS_ATIVIDADE[UNIDADE] ), "*")</f>
        <v>KM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Produção e Intervalo</v>
      </c>
      <c r="BR727" s="19">
        <f t="shared" si="73"/>
        <v>0</v>
      </c>
      <c r="BS727" s="19">
        <f t="shared" si="74"/>
        <v>0</v>
      </c>
      <c r="BT727" s="185" t="str">
        <f t="shared" si="75"/>
        <v/>
      </c>
    </row>
    <row r="728" spans="1:72" hidden="1">
      <c r="A728" s="47" t="str">
        <f t="shared" si="71"/>
        <v>EXPANSÃO TURMA 146080</v>
      </c>
      <c r="B728" s="101">
        <v>46080</v>
      </c>
      <c r="C728" s="134">
        <f>IF(BS_CONTROLE[[#This Row],[DATA]]="","",WEEKNUM(BS_CONTROLE[[#This Row],[DATA]]))</f>
        <v>9</v>
      </c>
      <c r="D728" s="103" t="s">
        <v>594</v>
      </c>
      <c r="E728" s="155">
        <v>650</v>
      </c>
      <c r="F728" s="125" t="s">
        <v>654</v>
      </c>
      <c r="G728" s="140" t="str">
        <f>IF(D728="","*",VLOOKUP(F728,BS_ATIVIDADE[],3,FALSE))</f>
        <v>EXPANSÃO</v>
      </c>
      <c r="H728" s="105" t="s">
        <v>593</v>
      </c>
      <c r="I728" s="105" t="s">
        <v>593</v>
      </c>
      <c r="J728" s="104">
        <v>30</v>
      </c>
      <c r="K728" s="104">
        <v>108.75</v>
      </c>
      <c r="L728" s="104">
        <v>109</v>
      </c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8" s="126" t="s">
        <v>1954</v>
      </c>
      <c r="O728" s="105">
        <v>0.35416666666666669</v>
      </c>
      <c r="P728" s="105">
        <v>6.25E-2</v>
      </c>
      <c r="Q728" s="104">
        <v>1</v>
      </c>
      <c r="R728" s="10" t="str">
        <f>IFERROR(_xlfn.XLOOKUP(F728, BS_ATIVIDADE[ATIVIDADE],BS_ATIVIDADE[UNIDADE] ), "*")</f>
        <v>Nº DE SOLDA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8" s="104" t="s">
        <v>1118</v>
      </c>
      <c r="W728" s="149" t="s">
        <v>1060</v>
      </c>
      <c r="X728" s="103" t="s">
        <v>421</v>
      </c>
      <c r="Y728" s="128" t="s">
        <v>424</v>
      </c>
      <c r="Z728" s="103"/>
      <c r="AA728" s="104" t="s">
        <v>593</v>
      </c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EXPANSÃO - SOLDA</v>
      </c>
      <c r="AJ728" s="9" t="str">
        <f>IF(BS_CONTROLE[[#This Row],[Atividade]]=0, "-", BS_CONTROLE[[#This Row],[Atividade]])</f>
        <v>EXPANSÃO - SOLDA</v>
      </c>
      <c r="AK728" s="31" t="str">
        <f>BS_CONTROLE[[#This Row],[Local - Partida]]</f>
        <v>-</v>
      </c>
      <c r="AL728" s="31" t="str">
        <f>BS_CONTROLE[[#This Row],[Local - Encerramento]]</f>
        <v>-</v>
      </c>
      <c r="AM728" s="104" t="str">
        <f>IF(BS_CONTROLE[[#This Row],[Entre - Estações]]=0, "-", BS_CONTROLE[[#This Row],[Entre - Estações]])</f>
        <v>109-ZGM</v>
      </c>
      <c r="AN728" s="104" t="str">
        <f>IF(BS_CONTROLE[[#This Row],[SB]]=0, "-", BS_CONTROLE[[#This Row],[SB]])</f>
        <v>1101093/1101091</v>
      </c>
      <c r="AO728" s="104">
        <f>IF(BS_CONTROLE[[#This Row],[SUB]]=0, "-", BS_CONTROLE[[#This Row],[SUB]])</f>
        <v>30</v>
      </c>
      <c r="AP728" s="104">
        <f>BS_CONTROLE[[#This Row],[KM - Inicio]]</f>
        <v>108.75</v>
      </c>
      <c r="AQ728" s="104">
        <f>BS_CONTROLE[[#This Row],[KM - Inicio]]</f>
        <v>108.75</v>
      </c>
      <c r="AR728" s="107"/>
      <c r="AS728" s="107"/>
      <c r="AT728" s="107"/>
      <c r="AU728" s="135"/>
      <c r="AV728" s="135"/>
      <c r="AW728" s="14"/>
      <c r="AX728" s="14"/>
      <c r="AY728" s="160">
        <f t="shared" si="70"/>
        <v>0</v>
      </c>
      <c r="AZ728" s="151"/>
      <c r="BA728" s="108"/>
      <c r="BB728" s="10" t="str">
        <f>IFERROR(_xlfn.XLOOKUP(AI728, BS_ATIVIDADE[ATIVIDADE],BS_ATIVIDADE[UNIDADE] ), "*")</f>
        <v>Nº DE SOLDA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Produção e Intervalo</v>
      </c>
      <c r="BR728" s="19">
        <f t="shared" si="73"/>
        <v>0</v>
      </c>
      <c r="BS728" s="19">
        <f t="shared" si="74"/>
        <v>0</v>
      </c>
      <c r="BT728" s="185" t="str">
        <f t="shared" si="75"/>
        <v/>
      </c>
    </row>
    <row r="729" spans="1:72" hidden="1">
      <c r="A729" s="47" t="str">
        <f t="shared" si="71"/>
        <v>LEANDRO (TP-727)46080</v>
      </c>
      <c r="B729" s="101">
        <v>46080</v>
      </c>
      <c r="C729" s="134">
        <f>IF(BS_CONTROLE[[#This Row],[DATA]]="","",WEEKNUM(BS_CONTROLE[[#This Row],[DATA]]))</f>
        <v>9</v>
      </c>
      <c r="D729" s="103" t="s">
        <v>915</v>
      </c>
      <c r="E729" s="155">
        <v>722</v>
      </c>
      <c r="F729" s="125" t="s">
        <v>779</v>
      </c>
      <c r="G729" s="140" t="str">
        <f>IF(D729="","*",VLOOKUP(F729,BS_ATIVIDADE[],3,FALSE))</f>
        <v>DORMENTE - SUBSTITUIÇÂO</v>
      </c>
      <c r="H729" s="105" t="s">
        <v>593</v>
      </c>
      <c r="I729" s="105" t="s">
        <v>593</v>
      </c>
      <c r="J729" s="104">
        <v>30</v>
      </c>
      <c r="K729" s="104">
        <v>112.7</v>
      </c>
      <c r="L729" s="104" t="s">
        <v>593</v>
      </c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9" s="126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729" s="105">
        <v>0.41666666666666669</v>
      </c>
      <c r="P729" s="105">
        <v>8.3333333333333329E-2</v>
      </c>
      <c r="Q729" s="104">
        <v>30</v>
      </c>
      <c r="R729" s="10" t="str">
        <f>IFERROR(_xlfn.XLOOKUP(F729, BS_ATIVIDADE[ATIVIDADE],BS_ATIVIDADE[UNIDADE] ), "*")</f>
        <v>Nº DE DORMENTES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9" s="104" t="s">
        <v>1988</v>
      </c>
      <c r="W729" s="149" t="s">
        <v>1131</v>
      </c>
      <c r="X729" s="103" t="s">
        <v>421</v>
      </c>
      <c r="Y729" s="128" t="s">
        <v>424</v>
      </c>
      <c r="Z729" s="103"/>
      <c r="AA729" s="104" t="s">
        <v>593</v>
      </c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PDM - SUBSTITUIÇÃO - DORMENTE</v>
      </c>
      <c r="AJ729" s="9" t="str">
        <f>IF(BS_CONTROLE[[#This Row],[Atividade]]=0, "-", BS_CONTROLE[[#This Row],[Atividade]])</f>
        <v>PDM - SUBSTITUIÇÃO - DORMENTE</v>
      </c>
      <c r="AK729" s="31" t="str">
        <f>BS_CONTROLE[[#This Row],[Local - Partida]]</f>
        <v>-</v>
      </c>
      <c r="AL729" s="31" t="str">
        <f>BS_CONTROLE[[#This Row],[Local - Encerramento]]</f>
        <v>-</v>
      </c>
      <c r="AM729" s="104" t="str">
        <f>IF(BS_CONTROLE[[#This Row],[Entre - Estações]]=0, "-", BS_CONTROLE[[#This Row],[Entre - Estações]])</f>
        <v>109-ZGM</v>
      </c>
      <c r="AN729" s="104">
        <f>IF(BS_CONTROLE[[#This Row],[SB]]=0, "-", BS_CONTROLE[[#This Row],[SB]])</f>
        <v>1131121</v>
      </c>
      <c r="AO729" s="104">
        <f>IF(BS_CONTROLE[[#This Row],[SUB]]=0, "-", BS_CONTROLE[[#This Row],[SUB]])</f>
        <v>30</v>
      </c>
      <c r="AP729" s="104">
        <f>BS_CONTROLE[[#This Row],[KM - Inicio]]</f>
        <v>112.7</v>
      </c>
      <c r="AQ729" s="104">
        <f>BS_CONTROLE[[#This Row],[KM - Inicio]]</f>
        <v>112.7</v>
      </c>
      <c r="AR729" s="107"/>
      <c r="AS729" s="107"/>
      <c r="AT729" s="107"/>
      <c r="AU729" s="135"/>
      <c r="AV729" s="135"/>
      <c r="AW729" s="14"/>
      <c r="AX729" s="14"/>
      <c r="AY729" s="160">
        <f t="shared" si="70"/>
        <v>0</v>
      </c>
      <c r="AZ729" s="151"/>
      <c r="BA729" s="108"/>
      <c r="BB729" s="10" t="str">
        <f>IFERROR(_xlfn.XLOOKUP(AI729, BS_ATIVIDADE[ATIVIDADE],BS_ATIVIDADE[UNIDADE] ), "*")</f>
        <v>Nº DE DORMENTES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Produção e Intervalo</v>
      </c>
      <c r="BR729" s="19">
        <f t="shared" si="73"/>
        <v>0</v>
      </c>
      <c r="BS729" s="19">
        <f t="shared" si="74"/>
        <v>0</v>
      </c>
      <c r="BT729" s="185" t="str">
        <f t="shared" si="75"/>
        <v/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725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idden="1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726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 hidden="1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727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 hidden="1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 hidden="1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729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 hidden="1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730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 hidden="1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731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 hidden="1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732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 hidden="1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733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 hidden="1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734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 hidden="1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737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 hidden="1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738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 hidden="1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739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 hidden="1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740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 hidden="1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741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 hidden="1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 hidden="1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743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 hidden="1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744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 hidden="1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745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 hidden="1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746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747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 hidden="1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748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 hidden="1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750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751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752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 hidden="1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754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 hidden="1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755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 hidden="1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756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 hidden="1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757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 hidden="1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758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 hidden="1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759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 hidden="1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760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 hidden="1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761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 hidden="1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762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 hidden="1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 hidden="1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 hidden="1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 hidden="1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 hidden="1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 hidden="1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 hidden="1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 hidden="1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 hidden="1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 hidden="1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 hidden="1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 hidden="1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 hidden="1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 hidden="1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 hidden="1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 hidden="1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 hidden="1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 hidden="1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 hidden="1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 hidden="1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2">
    <cfRule type="cellIs" dxfId="171" priority="53944" operator="equal">
      <formula>"OPORTUNIDADE"</formula>
    </cfRule>
  </conditionalFormatting>
  <conditionalFormatting sqref="Y6:Z27 Y29:Z1002">
    <cfRule type="cellIs" dxfId="170" priority="11530" operator="equal">
      <formula>"NÃO"</formula>
    </cfRule>
    <cfRule type="cellIs" dxfId="169" priority="11531" operator="equal">
      <formula>"SIM"</formula>
    </cfRule>
  </conditionalFormatting>
  <conditionalFormatting sqref="AZ6:AZ1002">
    <cfRule type="expression" dxfId="168" priority="53986">
      <formula>#REF!=1</formula>
    </cfRule>
  </conditionalFormatting>
  <conditionalFormatting sqref="BE6:BE1002 U6:U1002 AY6:AY1002">
    <cfRule type="cellIs" dxfId="167" priority="53970" operator="equal">
      <formula>"ERRO"</formula>
    </cfRule>
  </conditionalFormatting>
  <conditionalFormatting sqref="BQ6:BQ1002">
    <cfRule type="cellIs" dxfId="166" priority="53965" operator="equal">
      <formula>"Produção e Intervalo"</formula>
    </cfRule>
    <cfRule type="cellIs" dxfId="165" priority="53966" operator="equal">
      <formula>"Aderente"</formula>
    </cfRule>
    <cfRule type="cellIs" dxfId="164" priority="53967" operator="equal">
      <formula>"Intervalo"</formula>
    </cfRule>
    <cfRule type="cellIs" dxfId="163" priority="53968" operator="equal">
      <formula>"Produção"</formula>
    </cfRule>
    <cfRule type="cellIs" dxfId="162" priority="53969" operator="equal">
      <formula>"ERRO"</formula>
    </cfRule>
  </conditionalFormatting>
  <conditionalFormatting sqref="BR6:BS1002">
    <cfRule type="cellIs" dxfId="161" priority="53947" operator="equal">
      <formula>"*"</formula>
    </cfRule>
    <cfRule type="cellIs" dxfId="160" priority="53948" operator="greaterThanOrEqual">
      <formula>1</formula>
    </cfRule>
    <cfRule type="cellIs" dxfId="159" priority="53949" operator="lessThan">
      <formula>1</formula>
    </cfRule>
  </conditionalFormatting>
  <conditionalFormatting sqref="BH6:BH1002">
    <cfRule type="iconSet" priority="60731">
      <iconSet showValue="0">
        <cfvo type="percent" val="0"/>
        <cfvo type="num" val="1"/>
        <cfvo type="num" val="1" gte="0"/>
      </iconSet>
    </cfRule>
    <cfRule type="iconSet" priority="60732">
      <iconSet showValue="0">
        <cfvo type="percent" val="0"/>
        <cfvo type="num" val="1"/>
        <cfvo type="num" val="1" gte="0"/>
      </iconSet>
    </cfRule>
  </conditionalFormatting>
  <conditionalFormatting sqref="BI6:BI1002"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1002">
    <cfRule type="iconSet" priority="60734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35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1002">
    <cfRule type="iconSet" priority="6073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3" operator="equal">
      <formula>"OPORTUNIDADE"</formula>
    </cfRule>
  </conditionalFormatting>
  <conditionalFormatting sqref="Z28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Y28">
    <cfRule type="cellIs" dxfId="155" priority="70" operator="equal">
      <formula>"OPORTUNIDADE"</formula>
    </cfRule>
  </conditionalFormatting>
  <conditionalFormatting sqref="Y28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BK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2 BC1:BC1048576" xr:uid="{D50C8F1C-1457-4B16-BCED-8805920651BE}"/>
    <dataValidation type="list" allowBlank="1" showInputMessage="1" showErrorMessage="1" sqref="BD6:BD1002" xr:uid="{2BE53FF9-2AB3-404D-B4FC-AC274515B234}">
      <formula1>GERENCIA</formula1>
    </dataValidation>
    <dataValidation type="list" allowBlank="1" showInputMessage="1" showErrorMessage="1" sqref="D6:D1002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X6:X1002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AI6:AI1002 F6:F1002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5" t="s">
        <v>2018</v>
      </c>
      <c r="C2" s="245"/>
      <c r="D2" s="245"/>
      <c r="E2" s="245"/>
      <c r="F2" s="245"/>
      <c r="G2" s="245"/>
    </row>
    <row r="3" spans="2:7" ht="15" customHeight="1">
      <c r="B3" s="246"/>
      <c r="C3" s="246"/>
      <c r="D3" s="246"/>
      <c r="E3" s="246"/>
      <c r="F3" s="246"/>
      <c r="G3" s="246"/>
    </row>
    <row r="4" spans="2:7">
      <c r="B4" s="156" t="s">
        <v>2019</v>
      </c>
      <c r="C4" s="156" t="s">
        <v>2020</v>
      </c>
      <c r="D4" s="156" t="s">
        <v>2021</v>
      </c>
      <c r="E4" s="156" t="s">
        <v>2022</v>
      </c>
      <c r="F4" s="156" t="s">
        <v>4</v>
      </c>
      <c r="G4" s="156" t="s">
        <v>2023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2024</v>
      </c>
      <c r="C6" s="157">
        <v>407867</v>
      </c>
      <c r="D6" s="157" t="s">
        <v>2025</v>
      </c>
      <c r="E6" s="157" t="s">
        <v>826</v>
      </c>
      <c r="F6" s="157" t="s">
        <v>2026</v>
      </c>
      <c r="G6" s="158"/>
    </row>
    <row r="7" spans="2:7">
      <c r="B7" s="177" t="s">
        <v>2027</v>
      </c>
      <c r="C7" s="177">
        <v>293644</v>
      </c>
      <c r="D7" s="177" t="s">
        <v>2028</v>
      </c>
      <c r="E7" s="177" t="s">
        <v>826</v>
      </c>
      <c r="F7" s="177" t="s">
        <v>2026</v>
      </c>
      <c r="G7" s="178" t="s">
        <v>2029</v>
      </c>
    </row>
    <row r="8" spans="2:7">
      <c r="B8" s="157" t="s">
        <v>2030</v>
      </c>
      <c r="C8" s="157">
        <v>256790</v>
      </c>
      <c r="D8" s="157" t="s">
        <v>2031</v>
      </c>
      <c r="E8" s="157" t="s">
        <v>827</v>
      </c>
      <c r="F8" s="157" t="s">
        <v>2032</v>
      </c>
      <c r="G8" s="158">
        <v>46357</v>
      </c>
    </row>
    <row r="9" spans="2:7" ht="29.25">
      <c r="B9" s="157" t="s">
        <v>2033</v>
      </c>
      <c r="C9" s="157"/>
      <c r="D9" s="157"/>
      <c r="E9" s="157" t="s">
        <v>827</v>
      </c>
      <c r="F9" s="157" t="s">
        <v>2032</v>
      </c>
      <c r="G9" s="158" t="s">
        <v>2034</v>
      </c>
    </row>
    <row r="10" spans="2:7">
      <c r="B10" s="157" t="s">
        <v>2035</v>
      </c>
      <c r="C10" s="157">
        <v>265193</v>
      </c>
      <c r="D10" s="157" t="s">
        <v>2036</v>
      </c>
      <c r="E10" s="157" t="s">
        <v>828</v>
      </c>
      <c r="F10" s="157" t="s">
        <v>54</v>
      </c>
      <c r="G10" s="157" t="s">
        <v>2037</v>
      </c>
    </row>
    <row r="11" spans="2:7">
      <c r="B11" s="157" t="s">
        <v>2038</v>
      </c>
      <c r="C11" s="157">
        <v>293716</v>
      </c>
      <c r="D11" s="157" t="s">
        <v>2039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2040</v>
      </c>
      <c r="C12" s="157">
        <v>257258</v>
      </c>
      <c r="D12" s="157" t="s">
        <v>2041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2042</v>
      </c>
      <c r="C13" s="157">
        <v>371147</v>
      </c>
      <c r="D13" s="157" t="s">
        <v>2043</v>
      </c>
      <c r="E13" s="157" t="s">
        <v>829</v>
      </c>
      <c r="F13" s="157" t="s">
        <v>71</v>
      </c>
      <c r="G13" s="157" t="s">
        <v>2037</v>
      </c>
    </row>
    <row r="14" spans="2:7">
      <c r="B14" s="157" t="s">
        <v>2044</v>
      </c>
      <c r="C14" s="157">
        <v>259230</v>
      </c>
      <c r="D14" s="157" t="s">
        <v>2045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2046</v>
      </c>
      <c r="C15" s="157">
        <v>370705</v>
      </c>
      <c r="D15" s="157"/>
      <c r="E15" s="157" t="s">
        <v>829</v>
      </c>
      <c r="F15" s="157" t="s">
        <v>71</v>
      </c>
      <c r="G15" s="157" t="s">
        <v>2037</v>
      </c>
    </row>
    <row r="16" spans="2:7" ht="29.25">
      <c r="B16" s="157" t="s">
        <v>2047</v>
      </c>
      <c r="C16" s="157">
        <v>258542</v>
      </c>
      <c r="D16" s="157" t="s">
        <v>2048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2049</v>
      </c>
      <c r="C17" s="157">
        <v>257050</v>
      </c>
      <c r="D17" s="157" t="s">
        <v>2050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7" t="s">
        <v>2051</v>
      </c>
      <c r="C2" s="247"/>
      <c r="D2" s="247"/>
      <c r="E2" s="247"/>
      <c r="F2" s="247"/>
      <c r="G2" s="247"/>
    </row>
    <row r="3" spans="2:7" ht="19.5" customHeight="1">
      <c r="B3" s="247"/>
      <c r="C3" s="247"/>
      <c r="D3" s="247"/>
      <c r="E3" s="247"/>
      <c r="F3" s="247"/>
      <c r="G3" s="247"/>
    </row>
    <row r="4" spans="2:7" ht="19.5" customHeight="1">
      <c r="B4" s="159" t="s">
        <v>686</v>
      </c>
      <c r="C4" s="159" t="s">
        <v>2052</v>
      </c>
      <c r="D4" s="159" t="s">
        <v>2053</v>
      </c>
      <c r="E4" s="159" t="s">
        <v>2054</v>
      </c>
      <c r="F4" s="156" t="s">
        <v>2055</v>
      </c>
      <c r="G4" s="159" t="s">
        <v>2056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2057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2058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2057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2059</v>
      </c>
      <c r="G9" s="162" t="s">
        <v>2060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2057</v>
      </c>
      <c r="G10" s="162"/>
    </row>
    <row r="11" spans="2:7" ht="19.5" customHeight="1">
      <c r="B11" s="162" t="s">
        <v>2061</v>
      </c>
      <c r="C11" s="162">
        <v>9038</v>
      </c>
      <c r="D11" s="163">
        <v>46076</v>
      </c>
      <c r="E11" s="162">
        <v>8698</v>
      </c>
      <c r="F11" s="164" t="s">
        <v>2062</v>
      </c>
      <c r="G11" s="162"/>
    </row>
    <row r="12" spans="2:7" ht="19.5" customHeight="1">
      <c r="B12" s="162" t="s">
        <v>752</v>
      </c>
      <c r="C12" s="162" t="s">
        <v>2063</v>
      </c>
      <c r="D12" s="163">
        <v>46066</v>
      </c>
      <c r="E12" s="162">
        <v>9500</v>
      </c>
      <c r="F12" s="164" t="s">
        <v>2064</v>
      </c>
      <c r="G12" s="162"/>
    </row>
    <row r="13" spans="2:7" ht="19.5" customHeight="1">
      <c r="B13" s="162" t="s">
        <v>752</v>
      </c>
      <c r="C13" s="162" t="s">
        <v>2065</v>
      </c>
      <c r="D13" s="163">
        <v>46066</v>
      </c>
      <c r="E13" s="162">
        <v>10500</v>
      </c>
      <c r="F13" s="164" t="s">
        <v>2064</v>
      </c>
      <c r="G13" s="162"/>
    </row>
    <row r="14" spans="2:7" ht="19.5" customHeight="1">
      <c r="B14" s="162" t="s">
        <v>752</v>
      </c>
      <c r="C14" s="162" t="s">
        <v>2066</v>
      </c>
      <c r="D14" s="163">
        <v>46066</v>
      </c>
      <c r="E14" s="162">
        <v>9000</v>
      </c>
      <c r="F14" s="164" t="s">
        <v>2064</v>
      </c>
      <c r="G14" s="162"/>
    </row>
    <row r="15" spans="2:7" ht="19.5" customHeight="1">
      <c r="B15" s="162" t="s">
        <v>843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843</v>
      </c>
      <c r="C16" s="162"/>
      <c r="D16" s="162"/>
      <c r="E16" s="162"/>
      <c r="F16" s="162"/>
      <c r="G16" s="162"/>
    </row>
    <row r="17" spans="2:7" ht="19.5" customHeight="1">
      <c r="B17" s="162" t="s">
        <v>843</v>
      </c>
      <c r="C17" s="162"/>
      <c r="D17" s="162"/>
      <c r="E17" s="162"/>
      <c r="F17" s="162"/>
      <c r="G17" s="162"/>
    </row>
    <row r="18" spans="2:7" ht="19.5" customHeight="1">
      <c r="B18" s="162" t="s">
        <v>843</v>
      </c>
      <c r="C18" s="162"/>
      <c r="D18" s="162"/>
      <c r="E18" s="162"/>
      <c r="F18" s="162"/>
      <c r="G18" s="162"/>
    </row>
    <row r="19" spans="2:7" ht="19.5" customHeight="1">
      <c r="B19" s="162" t="s">
        <v>842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842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845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845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845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845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8" t="s">
        <v>2067</v>
      </c>
      <c r="D5" s="249"/>
      <c r="E5" s="249"/>
      <c r="F5" s="249"/>
      <c r="G5" s="249"/>
      <c r="H5" s="249"/>
      <c r="I5" s="249"/>
      <c r="J5" s="250"/>
      <c r="K5" s="251" t="s">
        <v>2068</v>
      </c>
      <c r="L5" s="252"/>
      <c r="M5" s="252"/>
      <c r="N5" s="252"/>
      <c r="O5" s="253" t="s">
        <v>2069</v>
      </c>
      <c r="P5" s="254"/>
    </row>
    <row r="6" spans="1:16" s="73" customFormat="1" ht="15" customHeight="1">
      <c r="A6" s="65" t="s">
        <v>2070</v>
      </c>
      <c r="B6" s="74" t="s">
        <v>2071</v>
      </c>
      <c r="C6" s="75" t="s">
        <v>995</v>
      </c>
      <c r="D6" s="76" t="s">
        <v>996</v>
      </c>
      <c r="E6" s="75" t="s">
        <v>2072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2073</v>
      </c>
      <c r="M6" s="79" t="s">
        <v>611</v>
      </c>
      <c r="N6" s="80" t="s">
        <v>990</v>
      </c>
      <c r="O6" s="154" t="s">
        <v>1033</v>
      </c>
      <c r="P6" s="132" t="s">
        <v>2074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2</v>
      </c>
      <c r="P659" s="145" t="str">
        <f>IF($A$2=1,IF(SP_SUL!BJ660="","*",SP_SUL!BJ660),IF(SP_SUL!BK660="","*",SP_SUL!BK660))</f>
        <v xml:space="preserve">MC1 08h40 / Realizado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0</v>
      </c>
      <c r="P660" s="145" t="str">
        <f>IF($A$2=1,IF(SP_SUL!BJ661="","*",SP_SUL!BJ661),IF(SP_SUL!BK661="","*",SP_SUL!BK661))</f>
        <v xml:space="preserve">Alterado programaçõ para troca de tampão, Realizado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Extra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2</v>
      </c>
      <c r="P671" s="145" t="str">
        <f>IF($A$2=1,IF(SP_SUL!BJ672="","*",SP_SUL!BJ672),IF(SP_SUL!BK672="","*",SP_SUL!BK672))</f>
        <v>Realizado intervalo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2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MC1 08h25 /  Sem oportundiade de faixa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>
        <f>IF(SP_SUL!BH680="","*",SP_SUL!BH680)</f>
        <v>0</v>
      </c>
      <c r="P679" s="145" t="str">
        <f>IF($A$2=1,IF(SP_SUL!BJ680="","*",SP_SUL!BJ680),IF(SP_SUL!BK680="","*",SP_SUL!BK680))</f>
        <v>Alterado programação para km127+400 via 2, devido condições climáticas / TP pronto 11h00/ / Sem oportundiade de faixa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>
        <f>IF(SP_SUL!BH681="","*",SP_SUL!BH681)</f>
        <v>0</v>
      </c>
      <c r="P680" s="145" t="str">
        <f>IF($A$2=1,IF(SP_SUL!BJ681="","*",SP_SUL!BJ681),IF(SP_SUL!BK681="","*",SP_SUL!BK681))</f>
        <v>Alterado programação para km127+400 via 2, devido condições climáticas / TP pronto 11h00/ / Sem oportundiade de faixa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2</v>
      </c>
      <c r="P681" s="145" t="str">
        <f>IF($A$2=1,IF(SP_SUL!BJ682="","*",SP_SUL!BJ682),IF(SP_SUL!BK682="","*",SP_SUL!BK682))</f>
        <v>Realizado deslocamento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2</v>
      </c>
      <c r="P683" s="145" t="str">
        <f>IF($A$2=1,IF(SP_SUL!BJ684="","*",SP_SUL!BJ684),IF(SP_SUL!BK684="","*",SP_SUL!BK684))</f>
        <v>MC1 07h25 / Pronto 07h31 / Em deslocamento para serra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>
        <f>IF(SP_SUL!BH685="","*",SP_SUL!BH685)</f>
        <v>0</v>
      </c>
      <c r="P684" s="145" t="str">
        <f>IF($A$2=1,IF(SP_SUL!BJ685="","*",SP_SUL!BJ685),IF(SP_SUL!BK685="","*",SP_SUL!BK685))</f>
        <v>TP não solicitou intervalo, devido horário de chegada do W62 no local de trabalho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2</v>
      </c>
      <c r="P685" s="145" t="str">
        <f>IF($A$2=1,IF(SP_SUL!BJ686="","*",SP_SUL!BJ686),IF(SP_SUL!BK686="","*",SP_SUL!BK686))</f>
        <v>Realizado inspeção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Oportunidade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*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 t="str">
        <f>IF(SP_SUL!B691="","*",SP_SUL!B691)</f>
        <v>*</v>
      </c>
      <c r="B690" s="82" t="str">
        <f>IF(SP_SUL!X691="","*",SP_SUL!X691)</f>
        <v>Oportunidade</v>
      </c>
      <c r="C690" s="82" t="str">
        <f>IF(SP_SUL!S691="","*",SP_SUL!S691)</f>
        <v>SP SUL</v>
      </c>
      <c r="D690" s="82" t="str">
        <f>IF(SP_SUL!T691="","*",SP_SUL!T691)</f>
        <v>ZBV-ZRX</v>
      </c>
      <c r="E690" s="82" t="str">
        <f>IF(SP_SUL!D691="","*",SP_SUL!D691)</f>
        <v>EXPANSÃO TURMA 1</v>
      </c>
      <c r="F690" s="82" t="str">
        <f>IF(SP_SUL!H691="","*",SP_SUL!H691)</f>
        <v>-</v>
      </c>
      <c r="G690" s="82" t="str">
        <f>IF(SP_SUL!M691="","*",SP_SUL!M691)</f>
        <v xml:space="preserve">ZAC-ZSU </v>
      </c>
      <c r="H690" s="115">
        <f>IF(SP_SUL!K691="","*",SP_SUL!K691)</f>
        <v>74.2</v>
      </c>
      <c r="I690" s="112">
        <f>IF(SP_SUL!O691="","*",SP_SUL!O691)</f>
        <v>0.375</v>
      </c>
      <c r="J690" s="112">
        <f>IF(SP_SUL!P691="","*",SP_SUL!P691)</f>
        <v>6.25E-2</v>
      </c>
      <c r="K690" s="82" t="str">
        <f>IF(SP_SUL!AK691="","*",SP_SUL!AK691)</f>
        <v>-</v>
      </c>
      <c r="L690" s="82" t="str">
        <f>IF(SP_SUL!AM691="","*",SP_SUL!AM691)</f>
        <v xml:space="preserve">ZAC-ZSU </v>
      </c>
      <c r="M690" s="82">
        <f>IF(SP_SUL!AP691="","*",SP_SUL!AP691)</f>
        <v>74.2</v>
      </c>
      <c r="N690" s="82" t="str">
        <f>IF(SP_SUL!AM691="","*",SP_SUL!AM691)</f>
        <v xml:space="preserve">ZAC-ZSU </v>
      </c>
      <c r="O690" s="109" t="str">
        <f>IF(SP_SUL!BH691="","*",SP_SUL!BH691)</f>
        <v>*</v>
      </c>
      <c r="P690" s="145" t="str">
        <f>IF($A$2=1,IF(SP_SUL!BJ691="","*",SP_SUL!BJ691),IF(SP_SUL!BK691="","*",SP_SUL!BK691))</f>
        <v>*</v>
      </c>
    </row>
    <row r="691" spans="1:16" hidden="1">
      <c r="A691" s="81">
        <f>IF(SP_SUL!B692="","*",SP_SUL!B692)</f>
        <v>46080</v>
      </c>
      <c r="B691" s="82" t="str">
        <f>IF(SP_SUL!X692="","*",SP_SUL!X692)</f>
        <v>Contrato</v>
      </c>
      <c r="C691" s="82" t="str">
        <f>IF(SP_SUL!S692="","*",SP_SUL!S692)</f>
        <v>SP SUL</v>
      </c>
      <c r="D691" s="82" t="str">
        <f>IF(SP_SUL!T692="","*",SP_SUL!T692)</f>
        <v>ZBV-ZRX</v>
      </c>
      <c r="E691" s="82" t="str">
        <f>IF(SP_SUL!D692="","*",SP_SUL!D692)</f>
        <v>A74</v>
      </c>
      <c r="F691" s="82" t="str">
        <f>IF(SP_SUL!H692="","*",SP_SUL!H692)</f>
        <v>ZTT-2</v>
      </c>
      <c r="G691" s="82" t="str">
        <f>IF(SP_SUL!M692="","*",SP_SUL!M692)</f>
        <v>ZTT-ZTO</v>
      </c>
      <c r="H691" s="115">
        <f>IF(SP_SUL!K692="","*",SP_SUL!K692)</f>
        <v>95</v>
      </c>
      <c r="I691" s="112">
        <f>IF(SP_SUL!O692="","*",SP_SUL!O692)</f>
        <v>0.35416666666666669</v>
      </c>
      <c r="J691" s="112">
        <f>IF(SP_SUL!P692="","*",SP_SUL!P692)</f>
        <v>4.1666666666666664E-2</v>
      </c>
      <c r="K691" s="82" t="str">
        <f>IF(SP_SUL!AK692="","*",SP_SUL!AK692)</f>
        <v>ZTT-2</v>
      </c>
      <c r="L691" s="82" t="str">
        <f>IF(SP_SUL!AM692="","*",SP_SUL!AM692)</f>
        <v>ZTT-ZTO</v>
      </c>
      <c r="M691" s="82">
        <f>IF(SP_SUL!AP692="","*",SP_SUL!AP692)</f>
        <v>95</v>
      </c>
      <c r="N691" s="82" t="str">
        <f>IF(SP_SUL!AM692="","*",SP_SUL!AM692)</f>
        <v>ZTT-ZTO</v>
      </c>
      <c r="O691" s="109" t="str">
        <f>IF(SP_SUL!BH692="","*",SP_SUL!BH692)</f>
        <v>*</v>
      </c>
      <c r="P691" s="145" t="str">
        <f>IF($A$2=1,IF(SP_SUL!BJ692="","*",SP_SUL!BJ692),IF(SP_SUL!BK692="","*",SP_SUL!BK692))</f>
        <v>*</v>
      </c>
    </row>
    <row r="692" spans="1:16" hidden="1">
      <c r="A692" s="81">
        <f>IF(SP_SUL!B693="","*",SP_SUL!B693)</f>
        <v>46080</v>
      </c>
      <c r="B692" s="82" t="str">
        <f>IF(SP_SUL!X693="","*",SP_SUL!X693)</f>
        <v>Oportunidade</v>
      </c>
      <c r="C692" s="82" t="str">
        <f>IF(SP_SUL!S693="","*",SP_SUL!S693)</f>
        <v>SP SUL</v>
      </c>
      <c r="D692" s="82" t="str">
        <f>IF(SP_SUL!T693="","*",SP_SUL!T693)</f>
        <v>ZBV-ZRX</v>
      </c>
      <c r="E692" s="82" t="str">
        <f>IF(SP_SUL!D693="","*",SP_SUL!D693)</f>
        <v>KLECIO (TP-699)</v>
      </c>
      <c r="F692" s="82" t="str">
        <f>IF(SP_SUL!H693="","*",SP_SUL!H693)</f>
        <v>-</v>
      </c>
      <c r="G692" s="82" t="str">
        <f>IF(SP_SUL!M693="","*",SP_SUL!M693)</f>
        <v>ZTT-ZLI</v>
      </c>
      <c r="H692" s="115">
        <f>IF(SP_SUL!K693="","*",SP_SUL!K693)</f>
        <v>97.4</v>
      </c>
      <c r="I692" s="112">
        <f>IF(SP_SUL!O693="","*",SP_SUL!O693)</f>
        <v>0.375</v>
      </c>
      <c r="J692" s="112">
        <f>IF(SP_SUL!P693="","*",SP_SUL!P693)</f>
        <v>6.25E-2</v>
      </c>
      <c r="K692" s="82" t="str">
        <f>IF(SP_SUL!AK693="","*",SP_SUL!AK693)</f>
        <v>-</v>
      </c>
      <c r="L692" s="82" t="str">
        <f>IF(SP_SUL!AM693="","*",SP_SUL!AM693)</f>
        <v>ZTT-ZLI</v>
      </c>
      <c r="M692" s="82">
        <f>IF(SP_SUL!AP693="","*",SP_SUL!AP693)</f>
        <v>97.4</v>
      </c>
      <c r="N692" s="82" t="str">
        <f>IF(SP_SUL!AM693="","*",SP_SUL!AM693)</f>
        <v>ZTT-ZLI</v>
      </c>
      <c r="O692" s="109" t="str">
        <f>IF(SP_SUL!BH693="","*",SP_SUL!BH693)</f>
        <v>*</v>
      </c>
      <c r="P692" s="145" t="str">
        <f>IF($A$2=1,IF(SP_SUL!BJ693="","*",SP_SUL!BJ693),IF(SP_SUL!BK693="","*",SP_SUL!BK693))</f>
        <v>*</v>
      </c>
    </row>
    <row r="693" spans="1:16" hidden="1">
      <c r="A693" s="81">
        <f>IF(SP_SUL!B694="","*",SP_SUL!B694)</f>
        <v>46080</v>
      </c>
      <c r="B693" s="82" t="str">
        <f>IF(SP_SUL!X694="","*",SP_SUL!X694)</f>
        <v>Contrato</v>
      </c>
      <c r="C693" s="82" t="str">
        <f>IF(SP_SUL!S694="","*",SP_SUL!S694)</f>
        <v>SP SUL</v>
      </c>
      <c r="D693" s="82" t="str">
        <f>IF(SP_SUL!T694="","*",SP_SUL!T694)</f>
        <v>ZBV-ZRX</v>
      </c>
      <c r="E693" s="82" t="str">
        <f>IF(SP_SUL!D694="","*",SP_SUL!D694)</f>
        <v>E42</v>
      </c>
      <c r="F693" s="82" t="str">
        <f>IF(SP_SUL!H694="","*",SP_SUL!H694)</f>
        <v>ZBV3</v>
      </c>
      <c r="G693" s="82" t="str">
        <f>IF(SP_SUL!M694="","*",SP_SUL!M694)</f>
        <v>ZBM-ZHO</v>
      </c>
      <c r="H693" s="115">
        <f>IF(SP_SUL!K694="","*",SP_SUL!K694)</f>
        <v>54.96</v>
      </c>
      <c r="I693" s="112">
        <f>IF(SP_SUL!O694="","*",SP_SUL!O694)</f>
        <v>0.41666666666666669</v>
      </c>
      <c r="J693" s="112">
        <f>IF(SP_SUL!P694="","*",SP_SUL!P694)</f>
        <v>8.3333333333333329E-2</v>
      </c>
      <c r="K693" s="82" t="str">
        <f>IF(SP_SUL!AK694="","*",SP_SUL!AK694)</f>
        <v>ZBV3</v>
      </c>
      <c r="L693" s="82" t="str">
        <f>IF(SP_SUL!AM694="","*",SP_SUL!AM694)</f>
        <v>ZBM-ZHO</v>
      </c>
      <c r="M693" s="82">
        <f>IF(SP_SUL!AP694="","*",SP_SUL!AP694)</f>
        <v>54.96</v>
      </c>
      <c r="N693" s="82" t="str">
        <f>IF(SP_SUL!AM694="","*",SP_SUL!AM694)</f>
        <v>ZBM-ZHO</v>
      </c>
      <c r="O693" s="109" t="str">
        <f>IF(SP_SUL!BH694="","*",SP_SUL!BH694)</f>
        <v>*</v>
      </c>
      <c r="P693" s="145" t="str">
        <f>IF($A$2=1,IF(SP_SUL!BJ694="","*",SP_SUL!BJ694),IF(SP_SUL!BK694="","*",SP_SUL!BK694))</f>
        <v>*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>
        <f>IF(SP_SUL!B696="","*",SP_SUL!B696)</f>
        <v>46080</v>
      </c>
      <c r="B695" s="82" t="str">
        <f>IF(SP_SUL!X696="","*",SP_SUL!X696)</f>
        <v>Oportunidade</v>
      </c>
      <c r="C695" s="82" t="str">
        <f>IF(SP_SUL!S696="","*",SP_SUL!S696)</f>
        <v>SP SUL</v>
      </c>
      <c r="D695" s="82" t="str">
        <f>IF(SP_SUL!T696="","*",SP_SUL!T696)</f>
        <v>ZBV-ZKE</v>
      </c>
      <c r="E695" s="82" t="str">
        <f>IF(SP_SUL!D696="","*",SP_SUL!D696)</f>
        <v>DANIEL (TP-647)</v>
      </c>
      <c r="F695" s="82" t="str">
        <f>IF(SP_SUL!H696="","*",SP_SUL!H696)</f>
        <v>-</v>
      </c>
      <c r="G695" s="82" t="str">
        <f>IF(SP_SUL!M696="","*",SP_SUL!M696)</f>
        <v>ZST</v>
      </c>
      <c r="H695" s="115">
        <f>IF(SP_SUL!K696="","*",SP_SUL!K696)</f>
        <v>208.75</v>
      </c>
      <c r="I695" s="112">
        <f>IF(SP_SUL!O696="","*",SP_SUL!O696)</f>
        <v>0.375</v>
      </c>
      <c r="J695" s="112">
        <f>IF(SP_SUL!P696="","*",SP_SUL!P696)</f>
        <v>6.25E-2</v>
      </c>
      <c r="K695" s="82" t="str">
        <f>IF(SP_SUL!AK696="","*",SP_SUL!AK696)</f>
        <v>-</v>
      </c>
      <c r="L695" s="82" t="str">
        <f>IF(SP_SUL!AM696="","*",SP_SUL!AM696)</f>
        <v>ZST</v>
      </c>
      <c r="M695" s="82">
        <f>IF(SP_SUL!AP696="","*",SP_SUL!AP696)</f>
        <v>208.75</v>
      </c>
      <c r="N695" s="82" t="str">
        <f>IF(SP_SUL!AM696="","*",SP_SUL!AM696)</f>
        <v>ZST</v>
      </c>
      <c r="O695" s="109" t="str">
        <f>IF(SP_SUL!BH696="","*",SP_SUL!BH696)</f>
        <v>*</v>
      </c>
      <c r="P695" s="145" t="str">
        <f>IF($A$2=1,IF(SP_SUL!BJ696="","*",SP_SUL!BJ696),IF(SP_SUL!BK696="","*",SP_SUL!BK696))</f>
        <v>*</v>
      </c>
    </row>
    <row r="696" spans="1:16" hidden="1">
      <c r="A696" s="81" t="str">
        <f>IF(SP_SUL!B697="","*",SP_SUL!B697)</f>
        <v>*</v>
      </c>
      <c r="B696" s="82" t="str">
        <f>IF(SP_SUL!X697="","*",SP_SUL!X697)</f>
        <v>Oportunidade</v>
      </c>
      <c r="C696" s="82" t="str">
        <f>IF(SP_SUL!S697="","*",SP_SUL!S697)</f>
        <v>SP SUL</v>
      </c>
      <c r="D696" s="82" t="str">
        <f>IF(SP_SUL!T697="","*",SP_SUL!T697)</f>
        <v>ZBV-ZKE</v>
      </c>
      <c r="E696" s="82" t="str">
        <f>IF(SP_SUL!D697="","*",SP_SUL!D697)</f>
        <v>V93</v>
      </c>
      <c r="F696" s="82" t="str">
        <f>IF(SP_SUL!H697="","*",SP_SUL!H697)</f>
        <v>ZYU1</v>
      </c>
      <c r="G696" s="82" t="str">
        <f>IF(SP_SUL!M697="","*",SP_SUL!M697)</f>
        <v>ZYU-ZST</v>
      </c>
      <c r="H696" s="115">
        <f>IF(SP_SUL!K697="","*",SP_SUL!K697)</f>
        <v>204.4</v>
      </c>
      <c r="I696" s="112">
        <f>IF(SP_SUL!O697="","*",SP_SUL!O697)</f>
        <v>0.41666666666666669</v>
      </c>
      <c r="J696" s="112">
        <f>IF(SP_SUL!P697="","*",SP_SUL!P697)</f>
        <v>8.3333333333333329E-2</v>
      </c>
      <c r="K696" s="82" t="str">
        <f>IF(SP_SUL!AK697="","*",SP_SUL!AK697)</f>
        <v>ZYU1</v>
      </c>
      <c r="L696" s="82" t="str">
        <f>IF(SP_SUL!AM697="","*",SP_SUL!AM697)</f>
        <v>ZYU-ZST</v>
      </c>
      <c r="M696" s="82">
        <f>IF(SP_SUL!AP697="","*",SP_SUL!AP697)</f>
        <v>204.4</v>
      </c>
      <c r="N696" s="82" t="str">
        <f>IF(SP_SUL!AM697="","*",SP_SUL!AM697)</f>
        <v>ZYU-ZST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>
        <f>IF(SP_SUL!B698="","*",SP_SUL!B698)</f>
        <v>46080</v>
      </c>
      <c r="B697" s="82" t="str">
        <f>IF(SP_SUL!X698="","*",SP_SUL!X698)</f>
        <v>Oportunidade</v>
      </c>
      <c r="C697" s="82" t="str">
        <f>IF(SP_SUL!S698="","*",SP_SUL!S698)</f>
        <v>SP SUL</v>
      </c>
      <c r="D697" s="82" t="str">
        <f>IF(SP_SUL!T698="","*",SP_SUL!T698)</f>
        <v>ZBV-ZKE</v>
      </c>
      <c r="E697" s="82" t="str">
        <f>IF(SP_SUL!D698="","*",SP_SUL!D698)</f>
        <v>ROGÉRIO (TP-730)</v>
      </c>
      <c r="F697" s="82" t="str">
        <f>IF(SP_SUL!H698="","*",SP_SUL!H698)</f>
        <v>-</v>
      </c>
      <c r="G697" s="82" t="str">
        <f>IF(SP_SUL!M698="","*",SP_SUL!M698)</f>
        <v>ZYU</v>
      </c>
      <c r="H697" s="115">
        <f>IF(SP_SUL!K698="","*",SP_SUL!K698)</f>
        <v>202</v>
      </c>
      <c r="I697" s="112">
        <f>IF(SP_SUL!O698="","*",SP_SUL!O698)</f>
        <v>0.41666666666666669</v>
      </c>
      <c r="J697" s="112">
        <f>IF(SP_SUL!P698="","*",SP_SUL!P698)</f>
        <v>8.3333333333333329E-2</v>
      </c>
      <c r="K697" s="82" t="str">
        <f>IF(SP_SUL!AK698="","*",SP_SUL!AK698)</f>
        <v>-</v>
      </c>
      <c r="L697" s="82" t="str">
        <f>IF(SP_SUL!AM698="","*",SP_SUL!AM698)</f>
        <v>ZYU</v>
      </c>
      <c r="M697" s="82">
        <f>IF(SP_SUL!AP698="","*",SP_SUL!AP698)</f>
        <v>202</v>
      </c>
      <c r="N697" s="82" t="str">
        <f>IF(SP_SUL!AM698="","*",SP_SUL!AM698)</f>
        <v>ZYU</v>
      </c>
      <c r="O697" s="109" t="str">
        <f>IF(SP_SUL!BH698="","*",SP_SUL!BH698)</f>
        <v>*</v>
      </c>
      <c r="P697" s="145" t="str">
        <f>IF($A$2=1,IF(SP_SUL!BJ698="","*",SP_SUL!BJ698),IF(SP_SUL!BK698="","*",SP_SUL!BK698))</f>
        <v>*</v>
      </c>
    </row>
    <row r="698" spans="1:16" hidden="1">
      <c r="A698" s="81">
        <f>IF(SP_SUL!B699="","*",SP_SUL!B699)</f>
        <v>46080</v>
      </c>
      <c r="B698" s="82" t="str">
        <f>IF(SP_SUL!X699="","*",SP_SUL!X699)</f>
        <v>Oportunidade</v>
      </c>
      <c r="C698" s="82" t="str">
        <f>IF(SP_SUL!S699="","*",SP_SUL!S699)</f>
        <v>SP SUL</v>
      </c>
      <c r="D698" s="82" t="str">
        <f>IF(SP_SUL!T699="","*",SP_SUL!T699)</f>
        <v>ZBV-ZKE</v>
      </c>
      <c r="E698" s="82" t="str">
        <f>IF(SP_SUL!D699="","*",SP_SUL!D699)</f>
        <v>W59</v>
      </c>
      <c r="F698" s="82" t="str">
        <f>IF(SP_SUL!H699="","*",SP_SUL!H699)</f>
        <v>ZYU1</v>
      </c>
      <c r="G698" s="82" t="str">
        <f>IF(SP_SUL!M699="","*",SP_SUL!M699)</f>
        <v>ZDY-ZFY</v>
      </c>
      <c r="H698" s="115">
        <f>IF(SP_SUL!K699="","*",SP_SUL!K699)</f>
        <v>190</v>
      </c>
      <c r="I698" s="112">
        <f>IF(SP_SUL!O699="","*",SP_SUL!O699)</f>
        <v>0.375</v>
      </c>
      <c r="J698" s="112">
        <f>IF(SP_SUL!P699="","*",SP_SUL!P699)</f>
        <v>4.1666666666666664E-2</v>
      </c>
      <c r="K698" s="82" t="str">
        <f>IF(SP_SUL!AK699="","*",SP_SUL!AK699)</f>
        <v>ZYU1</v>
      </c>
      <c r="L698" s="82" t="str">
        <f>IF(SP_SUL!AM699="","*",SP_SUL!AM699)</f>
        <v>ZDY-ZFY</v>
      </c>
      <c r="M698" s="82">
        <f>IF(SP_SUL!AP699="","*",SP_SUL!AP699)</f>
        <v>190</v>
      </c>
      <c r="N698" s="82" t="str">
        <f>IF(SP_SUL!AM699="","*",SP_SUL!AM699)</f>
        <v>ZDY-ZFY</v>
      </c>
      <c r="O698" s="109" t="str">
        <f>IF(SP_SUL!BH699="","*",SP_SUL!BH699)</f>
        <v>*</v>
      </c>
      <c r="P698" s="145" t="str">
        <f>IF($A$2=1,IF(SP_SUL!BJ699="","*",SP_SUL!BJ699),IF(SP_SUL!BK699="","*",SP_SUL!BK699))</f>
        <v>*</v>
      </c>
    </row>
    <row r="699" spans="1:16" hidden="1">
      <c r="A699" s="81" t="str">
        <f>IF(SP_SUL!B700="","*",SP_SUL!B700)</f>
        <v>*</v>
      </c>
      <c r="B699" s="82" t="str">
        <f>IF(SP_SUL!X700="","*",SP_SUL!X700)</f>
        <v>Oportunidade</v>
      </c>
      <c r="C699" s="82" t="str">
        <f>IF(SP_SUL!S700="","*",SP_SUL!S700)</f>
        <v>SP SUL</v>
      </c>
      <c r="D699" s="82" t="str">
        <f>IF(SP_SUL!T700="","*",SP_SUL!T700)</f>
        <v>ZBV-ZKE</v>
      </c>
      <c r="E699" s="82" t="str">
        <f>IF(SP_SUL!D700="","*",SP_SUL!D700)</f>
        <v>ROBSON (TF-701)</v>
      </c>
      <c r="F699" s="82" t="str">
        <f>IF(SP_SUL!H700="","*",SP_SUL!H700)</f>
        <v>-</v>
      </c>
      <c r="G699" s="82" t="str">
        <f>IF(SP_SUL!M700="","*",SP_SUL!M700)</f>
        <v>ZDY-ZFY</v>
      </c>
      <c r="H699" s="115">
        <f>IF(SP_SUL!K700="","*",SP_SUL!K700)</f>
        <v>190.3</v>
      </c>
      <c r="I699" s="112">
        <f>IF(SP_SUL!O700="","*",SP_SUL!O700)</f>
        <v>0.375</v>
      </c>
      <c r="J699" s="112">
        <f>IF(SP_SUL!P700="","*",SP_SUL!P700)</f>
        <v>8.3333333333333329E-2</v>
      </c>
      <c r="K699" s="82" t="str">
        <f>IF(SP_SUL!AK700="","*",SP_SUL!AK700)</f>
        <v>-</v>
      </c>
      <c r="L699" s="82" t="str">
        <f>IF(SP_SUL!AM700="","*",SP_SUL!AM700)</f>
        <v>ZDY-ZFY</v>
      </c>
      <c r="M699" s="82">
        <f>IF(SP_SUL!AP700="","*",SP_SUL!AP700)</f>
        <v>190.3</v>
      </c>
      <c r="N699" s="82" t="str">
        <f>IF(SP_SUL!AM700="","*",SP_SUL!AM700)</f>
        <v>ZDY-ZFY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Oportunidade</v>
      </c>
      <c r="C700" s="82" t="str">
        <f>IF(SP_SUL!S701="","*",SP_SUL!S701)</f>
        <v>SP SUL</v>
      </c>
      <c r="D700" s="82" t="str">
        <f>IF(SP_SUL!T701="","*",SP_SUL!T701)</f>
        <v>ZBV-ZKE</v>
      </c>
      <c r="E700" s="82" t="str">
        <f>IF(SP_SUL!D701="","*",SP_SUL!D701)</f>
        <v>JACIANO (TF-674)</v>
      </c>
      <c r="F700" s="82" t="str">
        <f>IF(SP_SUL!H701="","*",SP_SUL!H701)</f>
        <v>-</v>
      </c>
      <c r="G700" s="82" t="str">
        <f>IF(SP_SUL!M701="","*",SP_SUL!M701)</f>
        <v>ZDY-ZFY</v>
      </c>
      <c r="H700" s="115">
        <f>IF(SP_SUL!K701="","*",SP_SUL!K701)</f>
        <v>190.3</v>
      </c>
      <c r="I700" s="112">
        <f>IF(SP_SUL!O701="","*",SP_SUL!O701)</f>
        <v>0.375</v>
      </c>
      <c r="J700" s="112">
        <f>IF(SP_SUL!P701="","*",SP_SUL!P701)</f>
        <v>8.3333333333333329E-2</v>
      </c>
      <c r="K700" s="82" t="str">
        <f>IF(SP_SUL!AK701="","*",SP_SUL!AK701)</f>
        <v>-</v>
      </c>
      <c r="L700" s="82" t="str">
        <f>IF(SP_SUL!AM701="","*",SP_SUL!AM701)</f>
        <v>ZDY-ZFY</v>
      </c>
      <c r="M700" s="82">
        <f>IF(SP_SUL!AP701="","*",SP_SUL!AP701)</f>
        <v>190.3</v>
      </c>
      <c r="N700" s="82" t="str">
        <f>IF(SP_SUL!AM701="","*",SP_SUL!AM701)</f>
        <v>ZDY-ZFY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Oportunidade</v>
      </c>
      <c r="C701" s="82" t="str">
        <f>IF(SP_SUL!S702="","*",SP_SUL!S702)</f>
        <v>SP SUL</v>
      </c>
      <c r="D701" s="82" t="str">
        <f>IF(SP_SUL!T702="","*",SP_SUL!T702)</f>
        <v>ZBV-ZKE</v>
      </c>
      <c r="E701" s="82" t="str">
        <f>IF(SP_SUL!D702="","*",SP_SUL!D702)</f>
        <v>ROBSON (TP-729)</v>
      </c>
      <c r="F701" s="82" t="str">
        <f>IF(SP_SUL!H702="","*",SP_SUL!H702)</f>
        <v>-</v>
      </c>
      <c r="G701" s="82" t="str">
        <f>IF(SP_SUL!M702="","*",SP_SUL!M702)</f>
        <v>ZDY-ZFY</v>
      </c>
      <c r="H701" s="115">
        <f>IF(SP_SUL!K702="","*",SP_SUL!K702)</f>
        <v>187.58</v>
      </c>
      <c r="I701" s="112">
        <f>IF(SP_SUL!O702="","*",SP_SUL!O702)</f>
        <v>0.375</v>
      </c>
      <c r="J701" s="112">
        <f>IF(SP_SUL!P702="","*",SP_SUL!P702)</f>
        <v>8.3333333333333329E-2</v>
      </c>
      <c r="K701" s="82" t="str">
        <f>IF(SP_SUL!AK702="","*",SP_SUL!AK702)</f>
        <v>-</v>
      </c>
      <c r="L701" s="82" t="str">
        <f>IF(SP_SUL!AM702="","*",SP_SUL!AM702)</f>
        <v>ZDY-ZFY</v>
      </c>
      <c r="M701" s="82">
        <f>IF(SP_SUL!AP702="","*",SP_SUL!AP702)</f>
        <v>187.58</v>
      </c>
      <c r="N701" s="82" t="str">
        <f>IF(SP_SUL!AM702="","*",SP_SUL!AM702)</f>
        <v>ZDY-ZFY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>
        <f>IF(SP_SUL!B705="","*",SP_SUL!B705)</f>
        <v>46080</v>
      </c>
      <c r="B704" s="82" t="str">
        <f>IF(SP_SUL!X705="","*",SP_SUL!X705)</f>
        <v>Contrato</v>
      </c>
      <c r="C704" s="82" t="str">
        <f>IF(SP_SUL!S705="","*",SP_SUL!S705)</f>
        <v>SP SUL</v>
      </c>
      <c r="D704" s="82" t="str">
        <f>IF(SP_SUL!T705="","*",SP_SUL!T705)</f>
        <v>ZKE-ZEV</v>
      </c>
      <c r="E704" s="82" t="str">
        <f>IF(SP_SUL!D705="","*",SP_SUL!D705)</f>
        <v>SUPER ZWW</v>
      </c>
      <c r="F704" s="82" t="str">
        <f>IF(SP_SUL!H705="","*",SP_SUL!H705)</f>
        <v>-</v>
      </c>
      <c r="G704" s="82" t="str">
        <f>IF(SP_SUL!M705="","*",SP_SUL!M705)</f>
        <v>ZKW-ZLU</v>
      </c>
      <c r="H704" s="115">
        <f>IF(SP_SUL!K705="","*",SP_SUL!K705)</f>
        <v>97.9</v>
      </c>
      <c r="I704" s="112">
        <f>IF(SP_SUL!O705="","*",SP_SUL!O705)</f>
        <v>0.41666666666666669</v>
      </c>
      <c r="J704" s="112">
        <f>IF(SP_SUL!P705="","*",SP_SUL!P705)</f>
        <v>0.125</v>
      </c>
      <c r="K704" s="82" t="str">
        <f>IF(SP_SUL!AK705="","*",SP_SUL!AK705)</f>
        <v>-</v>
      </c>
      <c r="L704" s="82" t="str">
        <f>IF(SP_SUL!AM705="","*",SP_SUL!AM705)</f>
        <v>ZKW-ZLU</v>
      </c>
      <c r="M704" s="82">
        <f>IF(SP_SUL!AP705="","*",SP_SUL!AP705)</f>
        <v>97.9</v>
      </c>
      <c r="N704" s="82" t="str">
        <f>IF(SP_SUL!AM705="","*",SP_SUL!AM705)</f>
        <v>ZKW-ZLU</v>
      </c>
      <c r="O704" s="109" t="str">
        <f>IF(SP_SUL!BH705="","*",SP_SUL!BH705)</f>
        <v>*</v>
      </c>
      <c r="P704" s="145" t="str">
        <f>IF($A$2=1,IF(SP_SUL!BJ705="","*",SP_SUL!BJ705),IF(SP_SUL!BK705="","*",SP_SUL!BK705))</f>
        <v>*</v>
      </c>
    </row>
    <row r="705" spans="1:16" hidden="1">
      <c r="A705" s="81">
        <f>IF(SP_SUL!B706="","*",SP_SUL!B706)</f>
        <v>46080</v>
      </c>
      <c r="B705" s="82" t="str">
        <f>IF(SP_SUL!X706="","*",SP_SUL!X706)</f>
        <v>Oportunidade</v>
      </c>
      <c r="C705" s="82" t="str">
        <f>IF(SP_SUL!S706="","*",SP_SUL!S706)</f>
        <v>SP SUL</v>
      </c>
      <c r="D705" s="82" t="str">
        <f>IF(SP_SUL!T706="","*",SP_SUL!T706)</f>
        <v>ZKE-ZEV</v>
      </c>
      <c r="E705" s="82" t="str">
        <f>IF(SP_SUL!D706="","*",SP_SUL!D706)</f>
        <v>V89</v>
      </c>
      <c r="F705" s="82" t="str">
        <f>IF(SP_SUL!H706="","*",SP_SUL!H706)</f>
        <v>102ZKW2</v>
      </c>
      <c r="G705" s="82" t="str">
        <f>IF(SP_SUL!M706="","*",SP_SUL!M706)</f>
        <v>ZKW-ZEM</v>
      </c>
      <c r="H705" s="115">
        <f>IF(SP_SUL!K706="","*",SP_SUL!K706)</f>
        <v>100</v>
      </c>
      <c r="I705" s="112">
        <f>IF(SP_SUL!O706="","*",SP_SUL!O706)</f>
        <v>0.375</v>
      </c>
      <c r="J705" s="112">
        <f>IF(SP_SUL!P706="","*",SP_SUL!P706)</f>
        <v>4.1666666666666664E-2</v>
      </c>
      <c r="K705" s="82" t="str">
        <f>IF(SP_SUL!AK706="","*",SP_SUL!AK706)</f>
        <v>102ZKW2</v>
      </c>
      <c r="L705" s="82" t="str">
        <f>IF(SP_SUL!AM706="","*",SP_SUL!AM706)</f>
        <v>ZKW-ZEM</v>
      </c>
      <c r="M705" s="82">
        <f>IF(SP_SUL!AP706="","*",SP_SUL!AP706)</f>
        <v>100</v>
      </c>
      <c r="N705" s="82" t="str">
        <f>IF(SP_SUL!AM706="","*",SP_SUL!AM706)</f>
        <v>ZKW-ZEM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>
        <f>IF(SP_SUL!B707="","*",SP_SUL!B707)</f>
        <v>46080</v>
      </c>
      <c r="B706" s="82" t="str">
        <f>IF(SP_SUL!X707="","*",SP_SUL!X707)</f>
        <v>Contrato</v>
      </c>
      <c r="C706" s="82" t="str">
        <f>IF(SP_SUL!S707="","*",SP_SUL!S707)</f>
        <v>SP SUL</v>
      </c>
      <c r="D706" s="82" t="str">
        <f>IF(SP_SUL!T707="","*",SP_SUL!T707)</f>
        <v>ZKE-ZEV</v>
      </c>
      <c r="E706" s="82" t="str">
        <f>IF(SP_SUL!D707="","*",SP_SUL!D707)</f>
        <v>E17</v>
      </c>
      <c r="F706" s="82" t="str">
        <f>IF(SP_SUL!H707="","*",SP_SUL!H707)</f>
        <v>102ZKW2</v>
      </c>
      <c r="G706" s="82" t="str">
        <f>IF(SP_SUL!M707="","*",SP_SUL!M707)</f>
        <v>ZKW-ZLU</v>
      </c>
      <c r="H706" s="115">
        <f>IF(SP_SUL!K707="","*",SP_SUL!K707)</f>
        <v>100.3</v>
      </c>
      <c r="I706" s="112">
        <f>IF(SP_SUL!O707="","*",SP_SUL!O707)</f>
        <v>0.38194444444444442</v>
      </c>
      <c r="J706" s="112">
        <f>IF(SP_SUL!P707="","*",SP_SUL!P707)</f>
        <v>6.9444444444444447E-4</v>
      </c>
      <c r="K706" s="82" t="str">
        <f>IF(SP_SUL!AK707="","*",SP_SUL!AK707)</f>
        <v>102ZKW2</v>
      </c>
      <c r="L706" s="82" t="str">
        <f>IF(SP_SUL!AM707="","*",SP_SUL!AM707)</f>
        <v>ZKW-ZLU</v>
      </c>
      <c r="M706" s="82">
        <f>IF(SP_SUL!AP707="","*",SP_SUL!AP707)</f>
        <v>100.3</v>
      </c>
      <c r="N706" s="82" t="str">
        <f>IF(SP_SUL!AM707="","*",SP_SUL!AM707)</f>
        <v>ZKW-ZLU</v>
      </c>
      <c r="O706" s="109" t="str">
        <f>IF(SP_SUL!BH707="","*",SP_SUL!BH707)</f>
        <v>*</v>
      </c>
      <c r="P706" s="145" t="str">
        <f>IF($A$2=1,IF(SP_SUL!BJ707="","*",SP_SUL!BJ707),IF(SP_SUL!BK707="","*",SP_SUL!BK707))</f>
        <v>*</v>
      </c>
    </row>
    <row r="707" spans="1:16" hidden="1">
      <c r="A707" s="81">
        <f>IF(SP_SUL!B708="","*",SP_SUL!B708)</f>
        <v>46080</v>
      </c>
      <c r="B707" s="82" t="str">
        <f>IF(SP_SUL!X708="","*",SP_SUL!X708)</f>
        <v>Oportunidade</v>
      </c>
      <c r="C707" s="82" t="str">
        <f>IF(SP_SUL!S708="","*",SP_SUL!S708)</f>
        <v>SP SUL</v>
      </c>
      <c r="D707" s="82" t="str">
        <f>IF(SP_SUL!T708="","*",SP_SUL!T708)</f>
        <v>ZKE-ZEV</v>
      </c>
      <c r="E707" s="82" t="str">
        <f>IF(SP_SUL!D708="","*",SP_SUL!D708)</f>
        <v>CLEBISON (TP-728)</v>
      </c>
      <c r="F707" s="82" t="str">
        <f>IF(SP_SUL!H708="","*",SP_SUL!H708)</f>
        <v>-</v>
      </c>
      <c r="G707" s="82" t="str">
        <f>IF(SP_SUL!M708="","*",SP_SUL!M708)</f>
        <v>ZWI-ZEM</v>
      </c>
      <c r="H707" s="115">
        <f>IF(SP_SUL!K708="","*",SP_SUL!K708)</f>
        <v>127.5</v>
      </c>
      <c r="I707" s="112">
        <f>IF(SP_SUL!O708="","*",SP_SUL!O708)</f>
        <v>0.375</v>
      </c>
      <c r="J707" s="112">
        <f>IF(SP_SUL!P708="","*",SP_SUL!P708)</f>
        <v>8.3333333333333329E-2</v>
      </c>
      <c r="K707" s="82" t="str">
        <f>IF(SP_SUL!AK708="","*",SP_SUL!AK708)</f>
        <v>-</v>
      </c>
      <c r="L707" s="82" t="str">
        <f>IF(SP_SUL!AM708="","*",SP_SUL!AM708)</f>
        <v>ZWI-ZEM</v>
      </c>
      <c r="M707" s="82">
        <f>IF(SP_SUL!AP708="","*",SP_SUL!AP708)</f>
        <v>127.5</v>
      </c>
      <c r="N707" s="82" t="str">
        <f>IF(SP_SUL!AM708="","*",SP_SUL!AM708)</f>
        <v>ZWI-ZEM</v>
      </c>
      <c r="O707" s="109" t="str">
        <f>IF(SP_SUL!BH708="","*",SP_SUL!BH708)</f>
        <v>*</v>
      </c>
      <c r="P707" s="145" t="str">
        <f>IF($A$2=1,IF(SP_SUL!BJ708="","*",SP_SUL!BJ708),IF(SP_SUL!BK708="","*",SP_SUL!BK708))</f>
        <v>*</v>
      </c>
    </row>
    <row r="708" spans="1:16" hidden="1">
      <c r="A708" s="81">
        <f>IF(SP_SUL!B709="","*",SP_SUL!B709)</f>
        <v>46080</v>
      </c>
      <c r="B708" s="82" t="str">
        <f>IF(SP_SUL!X709="","*",SP_SUL!X709)</f>
        <v>Oportunidade</v>
      </c>
      <c r="C708" s="82" t="str">
        <f>IF(SP_SUL!S709="","*",SP_SUL!S709)</f>
        <v>SP SUL</v>
      </c>
      <c r="D708" s="82" t="str">
        <f>IF(SP_SUL!T709="","*",SP_SUL!T709)</f>
        <v>ZKE-ZEV</v>
      </c>
      <c r="E708" s="82" t="str">
        <f>IF(SP_SUL!D709="","*",SP_SUL!D709)</f>
        <v>ISMAEL(TP-726)</v>
      </c>
      <c r="F708" s="82" t="str">
        <f>IF(SP_SUL!H709="","*",SP_SUL!H709)</f>
        <v>*</v>
      </c>
      <c r="G708" s="82" t="str">
        <f>IF(SP_SUL!M709="","*",SP_SUL!M709)</f>
        <v>ZWI-ZEM</v>
      </c>
      <c r="H708" s="115">
        <f>IF(SP_SUL!K709="","*",SP_SUL!K709)</f>
        <v>127.5</v>
      </c>
      <c r="I708" s="112">
        <f>IF(SP_SUL!O709="","*",SP_SUL!O709)</f>
        <v>0.375</v>
      </c>
      <c r="J708" s="112">
        <f>IF(SP_SUL!P709="","*",SP_SUL!P709)</f>
        <v>8.3333333333333329E-2</v>
      </c>
      <c r="K708" s="82">
        <f>IF(SP_SUL!AK709="","*",SP_SUL!AK709)</f>
        <v>0</v>
      </c>
      <c r="L708" s="82" t="str">
        <f>IF(SP_SUL!AM709="","*",SP_SUL!AM709)</f>
        <v>ZWI-ZEM</v>
      </c>
      <c r="M708" s="82">
        <f>IF(SP_SUL!AP709="","*",SP_SUL!AP709)</f>
        <v>127.5</v>
      </c>
      <c r="N708" s="82" t="str">
        <f>IF(SP_SUL!AM709="","*",SP_SUL!AM709)</f>
        <v>ZWI-ZEM</v>
      </c>
      <c r="O708" s="109" t="str">
        <f>IF(SP_SUL!BH709="","*",SP_SUL!BH709)</f>
        <v>*</v>
      </c>
      <c r="P708" s="145" t="str">
        <f>IF($A$2=1,IF(SP_SUL!BJ709="","*",SP_SUL!BJ709),IF(SP_SUL!BK709="","*",SP_SUL!BK709))</f>
        <v>*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>
        <f>IF(SP_SUL!B711="","*",SP_SUL!B711)</f>
        <v>46080</v>
      </c>
      <c r="B710" s="82" t="str">
        <f>IF(SP_SUL!X711="","*",SP_SUL!X711)</f>
        <v>Contrato</v>
      </c>
      <c r="C710" s="82" t="str">
        <f>IF(SP_SUL!S711="","*",SP_SUL!S711)</f>
        <v>SP SUL</v>
      </c>
      <c r="D710" s="82" t="str">
        <f>IF(SP_SUL!T711="","*",SP_SUL!T711)</f>
        <v>ZKE-ZEV</v>
      </c>
      <c r="E710" s="82" t="str">
        <f>IF(SP_SUL!D711="","*",SP_SUL!D711)</f>
        <v>MOD ZRB</v>
      </c>
      <c r="F710" s="82" t="str">
        <f>IF(SP_SUL!H711="","*",SP_SUL!H711)</f>
        <v>-</v>
      </c>
      <c r="G710" s="82" t="str">
        <f>IF(SP_SUL!M711="","*",SP_SUL!M711)</f>
        <v>ZEJ-ZRB</v>
      </c>
      <c r="H710" s="115">
        <f>IF(SP_SUL!K711="","*",SP_SUL!K711)</f>
        <v>145.9</v>
      </c>
      <c r="I710" s="112">
        <f>IF(SP_SUL!O711="","*",SP_SUL!O711)</f>
        <v>0.33333333333333331</v>
      </c>
      <c r="J710" s="112">
        <f>IF(SP_SUL!P711="","*",SP_SUL!P711)</f>
        <v>0.33333333333333331</v>
      </c>
      <c r="K710" s="82" t="str">
        <f>IF(SP_SUL!AK711="","*",SP_SUL!AK711)</f>
        <v>-</v>
      </c>
      <c r="L710" s="82" t="str">
        <f>IF(SP_SUL!AM711="","*",SP_SUL!AM711)</f>
        <v>ZEJ-ZRB</v>
      </c>
      <c r="M710" s="82">
        <f>IF(SP_SUL!AP711="","*",SP_SUL!AP711)</f>
        <v>145.9</v>
      </c>
      <c r="N710" s="82" t="str">
        <f>IF(SP_SUL!AM711="","*",SP_SUL!AM711)</f>
        <v>ZEJ-ZRB</v>
      </c>
      <c r="O710" s="109" t="str">
        <f>IF(SP_SUL!BH711="","*",SP_SUL!BH711)</f>
        <v>*</v>
      </c>
      <c r="P710" s="145" t="str">
        <f>IF($A$2=1,IF(SP_SUL!BJ711="","*",SP_SUL!BJ711),IF(SP_SUL!BK711="","*",SP_SUL!BK711))</f>
        <v>*</v>
      </c>
    </row>
    <row r="711" spans="1:16" hidden="1">
      <c r="A711" s="81">
        <f>IF(SP_SUL!B712="","*",SP_SUL!B712)</f>
        <v>46080</v>
      </c>
      <c r="B711" s="82" t="str">
        <f>IF(SP_SUL!X712="","*",SP_SUL!X712)</f>
        <v>Contrato</v>
      </c>
      <c r="C711" s="82" t="str">
        <f>IF(SP_SUL!S712="","*",SP_SUL!S712)</f>
        <v>SP SUL</v>
      </c>
      <c r="D711" s="82" t="str">
        <f>IF(SP_SUL!T712="","*",SP_SUL!T712)</f>
        <v>ZKE-ZEV</v>
      </c>
      <c r="E711" s="82" t="str">
        <f>IF(SP_SUL!D712="","*",SP_SUL!D712)</f>
        <v>W96</v>
      </c>
      <c r="F711" s="82" t="str">
        <f>IF(SP_SUL!H712="","*",SP_SUL!H712)</f>
        <v>ZEM1</v>
      </c>
      <c r="G711" s="82" t="str">
        <f>IF(SP_SUL!M712="","*",SP_SUL!M712)</f>
        <v>ZEJ-ZRB</v>
      </c>
      <c r="H711" s="115">
        <f>IF(SP_SUL!K712="","*",SP_SUL!K712)</f>
        <v>150</v>
      </c>
      <c r="I711" s="112">
        <f>IF(SP_SUL!O712="","*",SP_SUL!O712)</f>
        <v>0.29166666666666669</v>
      </c>
      <c r="J711" s="112">
        <f>IF(SP_SUL!P712="","*",SP_SUL!P712)</f>
        <v>6.9444444444444447E-4</v>
      </c>
      <c r="K711" s="82" t="str">
        <f>IF(SP_SUL!AK712="","*",SP_SUL!AK712)</f>
        <v>ZEM1</v>
      </c>
      <c r="L711" s="82" t="str">
        <f>IF(SP_SUL!AM712="","*",SP_SUL!AM712)</f>
        <v>ZEJ-ZRB</v>
      </c>
      <c r="M711" s="82">
        <f>IF(SP_SUL!AP712="","*",SP_SUL!AP712)</f>
        <v>150</v>
      </c>
      <c r="N711" s="82" t="str">
        <f>IF(SP_SUL!AM712="","*",SP_SUL!AM712)</f>
        <v>ZEJ-ZRB</v>
      </c>
      <c r="O711" s="109" t="str">
        <f>IF(SP_SUL!BH712="","*",SP_SUL!BH712)</f>
        <v>*</v>
      </c>
      <c r="P711" s="145" t="str">
        <f>IF($A$2=1,IF(SP_SUL!BJ712="","*",SP_SUL!BJ712),IF(SP_SUL!BK712="","*",SP_SUL!BK712))</f>
        <v>*</v>
      </c>
    </row>
    <row r="712" spans="1:16" hidden="1">
      <c r="A712" s="81">
        <f>IF(SP_SUL!B713="","*",SP_SUL!B713)</f>
        <v>46080</v>
      </c>
      <c r="B712" s="82" t="str">
        <f>IF(SP_SUL!X713="","*",SP_SUL!X713)</f>
        <v>Contrato</v>
      </c>
      <c r="C712" s="82" t="str">
        <f>IF(SP_SUL!S713="","*",SP_SUL!S713)</f>
        <v>SP SUL</v>
      </c>
      <c r="D712" s="82" t="str">
        <f>IF(SP_SUL!T713="","*",SP_SUL!T713)</f>
        <v>ZKE-ZEV</v>
      </c>
      <c r="E712" s="82" t="str">
        <f>IF(SP_SUL!D713="","*",SP_SUL!D713)</f>
        <v>V96</v>
      </c>
      <c r="F712" s="82" t="str">
        <f>IF(SP_SUL!H713="","*",SP_SUL!H713)</f>
        <v>K67ZEV2</v>
      </c>
      <c r="G712" s="82" t="str">
        <f>IF(SP_SUL!M713="","*",SP_SUL!M713)</f>
        <v>ZEJ-ZRB</v>
      </c>
      <c r="H712" s="115">
        <f>IF(SP_SUL!K713="","*",SP_SUL!K713)</f>
        <v>150</v>
      </c>
      <c r="I712" s="112">
        <f>IF(SP_SUL!O713="","*",SP_SUL!O713)</f>
        <v>0.29166666666666669</v>
      </c>
      <c r="J712" s="112">
        <f>IF(SP_SUL!P713="","*",SP_SUL!P713)</f>
        <v>6.9444444444444447E-4</v>
      </c>
      <c r="K712" s="82" t="str">
        <f>IF(SP_SUL!AK713="","*",SP_SUL!AK713)</f>
        <v>K67ZEV2</v>
      </c>
      <c r="L712" s="82" t="str">
        <f>IF(SP_SUL!AM713="","*",SP_SUL!AM713)</f>
        <v>ZEJ-ZRB</v>
      </c>
      <c r="M712" s="82">
        <f>IF(SP_SUL!AP713="","*",SP_SUL!AP713)</f>
        <v>150</v>
      </c>
      <c r="N712" s="82" t="str">
        <f>IF(SP_SUL!AM713="","*",SP_SUL!AM713)</f>
        <v>ZEJ-ZRB</v>
      </c>
      <c r="O712" s="109" t="str">
        <f>IF(SP_SUL!BH713="","*",SP_SUL!BH713)</f>
        <v>*</v>
      </c>
      <c r="P712" s="145" t="str">
        <f>IF($A$2=1,IF(SP_SUL!BJ713="","*",SP_SUL!BJ713),IF(SP_SUL!BK713="","*",SP_SUL!BK713))</f>
        <v>*</v>
      </c>
    </row>
    <row r="713" spans="1:16" hidden="1">
      <c r="A713" s="81">
        <f>IF(SP_SUL!B714="","*",SP_SUL!B714)</f>
        <v>46080</v>
      </c>
      <c r="B713" s="82" t="str">
        <f>IF(SP_SUL!X714="","*",SP_SUL!X714)</f>
        <v>Contrato</v>
      </c>
      <c r="C713" s="82" t="str">
        <f>IF(SP_SUL!S714="","*",SP_SUL!S714)</f>
        <v>SP SUL</v>
      </c>
      <c r="D713" s="82" t="str">
        <f>IF(SP_SUL!T714="","*",SP_SUL!T714)</f>
        <v>ZKE-ZEV</v>
      </c>
      <c r="E713" s="82" t="str">
        <f>IF(SP_SUL!D714="","*",SP_SUL!D714)</f>
        <v>W97</v>
      </c>
      <c r="F713" s="82" t="str">
        <f>IF(SP_SUL!H714="","*",SP_SUL!H714)</f>
        <v>Z3VZEV</v>
      </c>
      <c r="G713" s="82" t="str">
        <f>IF(SP_SUL!M714="","*",SP_SUL!M714)</f>
        <v>ZEJ-ZRB</v>
      </c>
      <c r="H713" s="115">
        <f>IF(SP_SUL!K714="","*",SP_SUL!K714)</f>
        <v>151</v>
      </c>
      <c r="I713" s="112">
        <f>IF(SP_SUL!O714="","*",SP_SUL!O714)</f>
        <v>0.2986111111111111</v>
      </c>
      <c r="J713" s="112">
        <f>IF(SP_SUL!P714="","*",SP_SUL!P714)</f>
        <v>6.9444444444444447E-4</v>
      </c>
      <c r="K713" s="82" t="str">
        <f>IF(SP_SUL!AK714="","*",SP_SUL!AK714)</f>
        <v>Z3VZEV</v>
      </c>
      <c r="L713" s="82" t="str">
        <f>IF(SP_SUL!AM714="","*",SP_SUL!AM714)</f>
        <v>ZEJ-ZRB</v>
      </c>
      <c r="M713" s="82">
        <f>IF(SP_SUL!AP714="","*",SP_SUL!AP714)</f>
        <v>151</v>
      </c>
      <c r="N713" s="82" t="str">
        <f>IF(SP_SUL!AM714="","*",SP_SUL!AM714)</f>
        <v>ZEJ-ZRB</v>
      </c>
      <c r="O713" s="109" t="str">
        <f>IF(SP_SUL!BH714="","*",SP_SUL!BH714)</f>
        <v>*</v>
      </c>
      <c r="P713" s="145" t="str">
        <f>IF($A$2=1,IF(SP_SUL!BJ714="","*",SP_SUL!BJ714),IF(SP_SUL!BK714="","*",SP_SUL!BK714))</f>
        <v>*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 t="str">
        <f>IF(SP_SUL!B717="","*",SP_SUL!B717)</f>
        <v>*</v>
      </c>
      <c r="B716" s="82" t="str">
        <f>IF(SP_SUL!X717="","*",SP_SUL!X717)</f>
        <v>Contrato</v>
      </c>
      <c r="C716" s="82" t="str">
        <f>IF(SP_SUL!S717="","*",SP_SUL!S717)</f>
        <v>SP SUL</v>
      </c>
      <c r="D716" s="82" t="str">
        <f>IF(SP_SUL!T717="","*",SP_SUL!T717)</f>
        <v>ZEV-ZPT</v>
      </c>
      <c r="E716" s="82" t="str">
        <f>IF(SP_SUL!D717="","*",SP_SUL!D717)</f>
        <v>MOD ZEZ</v>
      </c>
      <c r="F716" s="82" t="str">
        <f>IF(SP_SUL!H717="","*",SP_SUL!H717)</f>
        <v>-</v>
      </c>
      <c r="G716" s="82" t="str">
        <f>IF(SP_SUL!M717="","*",SP_SUL!M717)</f>
        <v>ZEZ-ZXW</v>
      </c>
      <c r="H716" s="115">
        <f>IF(SP_SUL!K717="","*",SP_SUL!K717)</f>
        <v>75.2</v>
      </c>
      <c r="I716" s="112">
        <f>IF(SP_SUL!O717="","*",SP_SUL!O717)</f>
        <v>0.35416666666666669</v>
      </c>
      <c r="J716" s="112">
        <f>IF(SP_SUL!P717="","*",SP_SUL!P717)</f>
        <v>0.33333333333333331</v>
      </c>
      <c r="K716" s="82" t="str">
        <f>IF(SP_SUL!AK717="","*",SP_SUL!AK717)</f>
        <v>-</v>
      </c>
      <c r="L716" s="82" t="str">
        <f>IF(SP_SUL!AM717="","*",SP_SUL!AM717)</f>
        <v>ZEZ-ZXW</v>
      </c>
      <c r="M716" s="82">
        <f>IF(SP_SUL!AP717="","*",SP_SUL!AP717)</f>
        <v>75.2</v>
      </c>
      <c r="N716" s="82" t="str">
        <f>IF(SP_SUL!AM717="","*",SP_SUL!AM717)</f>
        <v>ZEZ-ZXW</v>
      </c>
      <c r="O716" s="109">
        <f>IF(SP_SUL!BH717="","*",SP_SUL!BH717)</f>
        <v>0</v>
      </c>
      <c r="P716" s="145" t="str">
        <f>IF($A$2=1,IF(SP_SUL!BJ717="","*",SP_SUL!BJ717),IF(SP_SUL!BK717="","*",SP_SUL!BK717))</f>
        <v>CCO / Intervalo negado</v>
      </c>
    </row>
    <row r="717" spans="1:16" hidden="1">
      <c r="A717" s="81">
        <f>IF(SP_SUL!B718="","*",SP_SUL!B718)</f>
        <v>46080</v>
      </c>
      <c r="B717" s="82" t="str">
        <f>IF(SP_SUL!X718="","*",SP_SUL!X718)</f>
        <v>Contrato</v>
      </c>
      <c r="C717" s="82" t="str">
        <f>IF(SP_SUL!S718="","*",SP_SUL!S718)</f>
        <v>SP SUL</v>
      </c>
      <c r="D717" s="82" t="str">
        <f>IF(SP_SUL!T718="","*",SP_SUL!T718)</f>
        <v>ZEV-ZPT</v>
      </c>
      <c r="E717" s="82" t="str">
        <f>IF(SP_SUL!D718="","*",SP_SUL!D718)</f>
        <v>W61</v>
      </c>
      <c r="F717" s="82" t="str">
        <f>IF(SP_SUL!H718="","*",SP_SUL!H718)</f>
        <v>K67ZEV2</v>
      </c>
      <c r="G717" s="82" t="str">
        <f>IF(SP_SUL!M718="","*",SP_SUL!M718)</f>
        <v>ZXW-ZGP</v>
      </c>
      <c r="H717" s="115">
        <f>IF(SP_SUL!K718="","*",SP_SUL!K718)</f>
        <v>83.7</v>
      </c>
      <c r="I717" s="112">
        <f>IF(SP_SUL!O718="","*",SP_SUL!O718)</f>
        <v>0.41666666666666669</v>
      </c>
      <c r="J717" s="112">
        <f>IF(SP_SUL!P718="","*",SP_SUL!P718)</f>
        <v>4.1666666666666664E-2</v>
      </c>
      <c r="K717" s="82" t="str">
        <f>IF(SP_SUL!AK718="","*",SP_SUL!AK718)</f>
        <v>K67ZEV2</v>
      </c>
      <c r="L717" s="82" t="str">
        <f>IF(SP_SUL!AM718="","*",SP_SUL!AM718)</f>
        <v>ZXW-ZGP</v>
      </c>
      <c r="M717" s="82">
        <f>IF(SP_SUL!AP718="","*",SP_SUL!AP718)</f>
        <v>83.7</v>
      </c>
      <c r="N717" s="82" t="str">
        <f>IF(SP_SUL!AM718="","*",SP_SUL!AM718)</f>
        <v>ZXW-ZGP</v>
      </c>
      <c r="O717" s="109" t="str">
        <f>IF(SP_SUL!BH718="","*",SP_SUL!BH718)</f>
        <v>*</v>
      </c>
      <c r="P717" s="145" t="str">
        <f>IF($A$2=1,IF(SP_SUL!BJ718="","*",SP_SUL!BJ718),IF(SP_SUL!BK718="","*",SP_SUL!BK718))</f>
        <v>*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>
        <f>IF(SP_SUL!B720="","*",SP_SUL!B720)</f>
        <v>46080</v>
      </c>
      <c r="B719" s="82" t="str">
        <f>IF(SP_SUL!X720="","*",SP_SUL!X720)</f>
        <v>Contrato</v>
      </c>
      <c r="C719" s="82" t="str">
        <f>IF(SP_SUL!S720="","*",SP_SUL!S720)</f>
        <v>SP SUL</v>
      </c>
      <c r="D719" s="82" t="str">
        <f>IF(SP_SUL!T720="","*",SP_SUL!T720)</f>
        <v>ZEV-ZPT</v>
      </c>
      <c r="E719" s="82" t="str">
        <f>IF(SP_SUL!D720="","*",SP_SUL!D720)</f>
        <v>MOD ZGP</v>
      </c>
      <c r="F719" s="82" t="str">
        <f>IF(SP_SUL!H720="","*",SP_SUL!H720)</f>
        <v>-</v>
      </c>
      <c r="G719" s="82" t="str">
        <f>IF(SP_SUL!M720="","*",SP_SUL!M720)</f>
        <v>ZPT-ZGP</v>
      </c>
      <c r="H719" s="115">
        <f>IF(SP_SUL!K720="","*",SP_SUL!K720)</f>
        <v>102</v>
      </c>
      <c r="I719" s="112">
        <f>IF(SP_SUL!O720="","*",SP_SUL!O720)</f>
        <v>0.33333333333333331</v>
      </c>
      <c r="J719" s="112">
        <f>IF(SP_SUL!P720="","*",SP_SUL!P720)</f>
        <v>0.22916666666666666</v>
      </c>
      <c r="K719" s="82" t="str">
        <f>IF(SP_SUL!AK720="","*",SP_SUL!AK720)</f>
        <v>-</v>
      </c>
      <c r="L719" s="82" t="str">
        <f>IF(SP_SUL!AM720="","*",SP_SUL!AM720)</f>
        <v>ZPT-ZGP</v>
      </c>
      <c r="M719" s="82">
        <f>IF(SP_SUL!AP720="","*",SP_SUL!AP720)</f>
        <v>102</v>
      </c>
      <c r="N719" s="82" t="str">
        <f>IF(SP_SUL!AM720="","*",SP_SUL!AM720)</f>
        <v>ZPT-ZGP</v>
      </c>
      <c r="O719" s="109" t="str">
        <f>IF(SP_SUL!BH720="","*",SP_SUL!BH720)</f>
        <v>*</v>
      </c>
      <c r="P719" s="145" t="str">
        <f>IF($A$2=1,IF(SP_SUL!BJ720="","*",SP_SUL!BJ720),IF(SP_SUL!BK720="","*",SP_SUL!BK720))</f>
        <v>*</v>
      </c>
    </row>
    <row r="720" spans="1:16" hidden="1">
      <c r="A720" s="81">
        <f>IF(SP_SUL!B721="","*",SP_SUL!B721)</f>
        <v>46080</v>
      </c>
      <c r="B720" s="82" t="str">
        <f>IF(SP_SUL!X721="","*",SP_SUL!X721)</f>
        <v>Contrato</v>
      </c>
      <c r="C720" s="82" t="str">
        <f>IF(SP_SUL!S721="","*",SP_SUL!S721)</f>
        <v>SP SUL</v>
      </c>
      <c r="D720" s="82" t="str">
        <f>IF(SP_SUL!T721="","*",SP_SUL!T721)</f>
        <v>ZEV-ZPT</v>
      </c>
      <c r="E720" s="82" t="str">
        <f>IF(SP_SUL!D721="","*",SP_SUL!D721)</f>
        <v>V85</v>
      </c>
      <c r="F720" s="82" t="str">
        <f>IF(SP_SUL!H721="","*",SP_SUL!H721)</f>
        <v>ZDRZPT</v>
      </c>
      <c r="G720" s="82" t="str">
        <f>IF(SP_SUL!M721="","*",SP_SUL!M721)</f>
        <v>ZGP</v>
      </c>
      <c r="H720" s="115">
        <f>IF(SP_SUL!K721="","*",SP_SUL!K721)</f>
        <v>102.1</v>
      </c>
      <c r="I720" s="112">
        <f>IF(SP_SUL!O721="","*",SP_SUL!O721)</f>
        <v>0.3125</v>
      </c>
      <c r="J720" s="112">
        <f>IF(SP_SUL!P721="","*",SP_SUL!P721)</f>
        <v>6.9444444444444447E-4</v>
      </c>
      <c r="K720" s="82" t="str">
        <f>IF(SP_SUL!AK721="","*",SP_SUL!AK721)</f>
        <v>ZDRZPT</v>
      </c>
      <c r="L720" s="82" t="str">
        <f>IF(SP_SUL!AM721="","*",SP_SUL!AM721)</f>
        <v>ZGP</v>
      </c>
      <c r="M720" s="82">
        <f>IF(SP_SUL!AP721="","*",SP_SUL!AP721)</f>
        <v>102.1</v>
      </c>
      <c r="N720" s="82" t="str">
        <f>IF(SP_SUL!AM721="","*",SP_SUL!AM721)</f>
        <v>ZGP</v>
      </c>
      <c r="O720" s="109" t="str">
        <f>IF(SP_SUL!BH721="","*",SP_SUL!BH721)</f>
        <v>*</v>
      </c>
      <c r="P720" s="145" t="str">
        <f>IF($A$2=1,IF(SP_SUL!BJ721="","*",SP_SUL!BJ721),IF(SP_SUL!BK721="","*",SP_SUL!BK721))</f>
        <v>*</v>
      </c>
    </row>
    <row r="721" spans="1:16" hidden="1">
      <c r="A721" s="81">
        <f>IF(SP_SUL!B722="","*",SP_SUL!B722)</f>
        <v>46080</v>
      </c>
      <c r="B721" s="82" t="str">
        <f>IF(SP_SUL!X722="","*",SP_SUL!X722)</f>
        <v>Contrato</v>
      </c>
      <c r="C721" s="82" t="str">
        <f>IF(SP_SUL!S722="","*",SP_SUL!S722)</f>
        <v>SP SUL</v>
      </c>
      <c r="D721" s="82" t="str">
        <f>IF(SP_SUL!T722="","*",SP_SUL!T722)</f>
        <v>ZEV-ZPT</v>
      </c>
      <c r="E721" s="82" t="str">
        <f>IF(SP_SUL!D722="","*",SP_SUL!D722)</f>
        <v>W92</v>
      </c>
      <c r="F721" s="82" t="str">
        <f>IF(SP_SUL!H722="","*",SP_SUL!H722)</f>
        <v>ZDRZPT</v>
      </c>
      <c r="G721" s="82" t="str">
        <f>IF(SP_SUL!M722="","*",SP_SUL!M722)</f>
        <v>ZGP</v>
      </c>
      <c r="H721" s="115">
        <f>IF(SP_SUL!K722="","*",SP_SUL!K722)</f>
        <v>102.6</v>
      </c>
      <c r="I721" s="112">
        <f>IF(SP_SUL!O722="","*",SP_SUL!O722)</f>
        <v>0.3125</v>
      </c>
      <c r="J721" s="112">
        <f>IF(SP_SUL!P722="","*",SP_SUL!P722)</f>
        <v>6.9444444444444447E-4</v>
      </c>
      <c r="K721" s="82" t="str">
        <f>IF(SP_SUL!AK722="","*",SP_SUL!AK722)</f>
        <v>ZDRZPT</v>
      </c>
      <c r="L721" s="82" t="str">
        <f>IF(SP_SUL!AM722="","*",SP_SUL!AM722)</f>
        <v>ZGP</v>
      </c>
      <c r="M721" s="82">
        <f>IF(SP_SUL!AP722="","*",SP_SUL!AP722)</f>
        <v>102.6</v>
      </c>
      <c r="N721" s="82" t="str">
        <f>IF(SP_SUL!AM722="","*",SP_SUL!AM722)</f>
        <v>ZGP</v>
      </c>
      <c r="O721" s="109" t="str">
        <f>IF(SP_SUL!BH722="","*",SP_SUL!BH722)</f>
        <v>*</v>
      </c>
      <c r="P721" s="145" t="str">
        <f>IF($A$2=1,IF(SP_SUL!BJ722="","*",SP_SUL!BJ722),IF(SP_SUL!BK722="","*",SP_SUL!BK722))</f>
        <v>*</v>
      </c>
    </row>
    <row r="722" spans="1:16" hidden="1">
      <c r="A722" s="81">
        <f>IF(SP_SUL!B723="","*",SP_SUL!B723)</f>
        <v>46080</v>
      </c>
      <c r="B722" s="82" t="str">
        <f>IF(SP_SUL!X723="","*",SP_SUL!X723)</f>
        <v>Oportunidade</v>
      </c>
      <c r="C722" s="82" t="str">
        <f>IF(SP_SUL!S723="","*",SP_SUL!S723)</f>
        <v>SP SUL</v>
      </c>
      <c r="D722" s="82" t="str">
        <f>IF(SP_SUL!T723="","*",SP_SUL!T723)</f>
        <v>ZEV-ZPT</v>
      </c>
      <c r="E722" s="82" t="str">
        <f>IF(SP_SUL!D723="","*",SP_SUL!D723)</f>
        <v>ANDERSON (TF-680)</v>
      </c>
      <c r="F722" s="82" t="str">
        <f>IF(SP_SUL!H723="","*",SP_SUL!H723)</f>
        <v>-</v>
      </c>
      <c r="G722" s="82" t="str">
        <f>IF(SP_SUL!M723="","*",SP_SUL!M723)</f>
        <v>ZGP</v>
      </c>
      <c r="H722" s="115">
        <f>IF(SP_SUL!K723="","*",SP_SUL!K723)</f>
        <v>102</v>
      </c>
      <c r="I722" s="112">
        <f>IF(SP_SUL!O723="","*",SP_SUL!O723)</f>
        <v>0.41666666666666669</v>
      </c>
      <c r="J722" s="112">
        <f>IF(SP_SUL!P723="","*",SP_SUL!P723)</f>
        <v>6.9444444444444447E-4</v>
      </c>
      <c r="K722" s="82" t="str">
        <f>IF(SP_SUL!AK723="","*",SP_SUL!AK723)</f>
        <v>-</v>
      </c>
      <c r="L722" s="82" t="str">
        <f>IF(SP_SUL!AM723="","*",SP_SUL!AM723)</f>
        <v>ZGP</v>
      </c>
      <c r="M722" s="82">
        <f>IF(SP_SUL!AP723="","*",SP_SUL!AP723)</f>
        <v>102</v>
      </c>
      <c r="N722" s="82" t="str">
        <f>IF(SP_SUL!AM723="","*",SP_SUL!AM723)</f>
        <v>ZGP</v>
      </c>
      <c r="O722" s="109" t="str">
        <f>IF(SP_SUL!BH723="","*",SP_SUL!BH723)</f>
        <v>*</v>
      </c>
      <c r="P722" s="145" t="str">
        <f>IF($A$2=1,IF(SP_SUL!BJ723="","*",SP_SUL!BJ723),IF(SP_SUL!BK723="","*",SP_SUL!BK723))</f>
        <v>*</v>
      </c>
    </row>
    <row r="723" spans="1:16" hidden="1">
      <c r="A723" s="81">
        <f>IF(SP_SUL!B724="","*",SP_SUL!B724)</f>
        <v>46080</v>
      </c>
      <c r="B723" s="82" t="str">
        <f>IF(SP_SUL!X724="","*",SP_SUL!X724)</f>
        <v>Oportunidade</v>
      </c>
      <c r="C723" s="82" t="str">
        <f>IF(SP_SUL!S724="","*",SP_SUL!S724)</f>
        <v>SP SUL</v>
      </c>
      <c r="D723" s="82" t="str">
        <f>IF(SP_SUL!T724="","*",SP_SUL!T724)</f>
        <v>ZEV-ZPT</v>
      </c>
      <c r="E723" s="82" t="str">
        <f>IF(SP_SUL!D724="","*",SP_SUL!D724)</f>
        <v>RAFAEL (TP-695)</v>
      </c>
      <c r="F723" s="82" t="str">
        <f>IF(SP_SUL!H724="","*",SP_SUL!H724)</f>
        <v>-</v>
      </c>
      <c r="G723" s="82" t="str">
        <f>IF(SP_SUL!M724="","*",SP_SUL!M724)</f>
        <v>ZGP</v>
      </c>
      <c r="H723" s="115">
        <f>IF(SP_SUL!K724="","*",SP_SUL!K724)</f>
        <v>102</v>
      </c>
      <c r="I723" s="112">
        <f>IF(SP_SUL!O724="","*",SP_SUL!O724)</f>
        <v>0.41666666666666669</v>
      </c>
      <c r="J723" s="112">
        <f>IF(SP_SUL!P724="","*",SP_SUL!P724)</f>
        <v>6.9444444444444447E-4</v>
      </c>
      <c r="K723" s="82" t="str">
        <f>IF(SP_SUL!AK724="","*",SP_SUL!AK724)</f>
        <v>-</v>
      </c>
      <c r="L723" s="82" t="str">
        <f>IF(SP_SUL!AM724="","*",SP_SUL!AM724)</f>
        <v>ZGP</v>
      </c>
      <c r="M723" s="82">
        <f>IF(SP_SUL!AP724="","*",SP_SUL!AP724)</f>
        <v>102</v>
      </c>
      <c r="N723" s="82" t="str">
        <f>IF(SP_SUL!AM724="","*",SP_SUL!AM724)</f>
        <v>ZGP</v>
      </c>
      <c r="O723" s="109" t="str">
        <f>IF(SP_SUL!BH724="","*",SP_SUL!BH724)</f>
        <v>*</v>
      </c>
      <c r="P723" s="145" t="str">
        <f>IF($A$2=1,IF(SP_SUL!BJ724="","*",SP_SUL!BJ724),IF(SP_SUL!BK724="","*",SP_SUL!BK724))</f>
        <v>*</v>
      </c>
    </row>
    <row r="724" spans="1:16" hidden="1">
      <c r="A724" s="81">
        <f>IF(SP_SUL!B725="","*",SP_SUL!B725)</f>
        <v>46080</v>
      </c>
      <c r="B724" s="82" t="str">
        <f>IF(SP_SUL!X725="","*",SP_SUL!X725)</f>
        <v>Oportunidade</v>
      </c>
      <c r="C724" s="82" t="str">
        <f>IF(SP_SUL!S725="","*",SP_SUL!S725)</f>
        <v>SP SUL</v>
      </c>
      <c r="D724" s="82" t="str">
        <f>IF(SP_SUL!T725="","*",SP_SUL!T725)</f>
        <v>ZEV-ZPT</v>
      </c>
      <c r="E724" s="82" t="str">
        <f>IF(SP_SUL!D725="","*",SP_SUL!D725)</f>
        <v>THIAGO (TF-685)</v>
      </c>
      <c r="F724" s="82" t="str">
        <f>IF(SP_SUL!H725="","*",SP_SUL!H725)</f>
        <v>-</v>
      </c>
      <c r="G724" s="82" t="str">
        <f>IF(SP_SUL!M725="","*",SP_SUL!M725)</f>
        <v>ZGP-ZPT</v>
      </c>
      <c r="H724" s="115">
        <f>IF(SP_SUL!K725="","*",SP_SUL!K725)</f>
        <v>106.32</v>
      </c>
      <c r="I724" s="112">
        <f>IF(SP_SUL!O725="","*",SP_SUL!O725)</f>
        <v>0.41666666666666669</v>
      </c>
      <c r="J724" s="112">
        <f>IF(SP_SUL!P725="","*",SP_SUL!P725)</f>
        <v>6.9444444444444447E-4</v>
      </c>
      <c r="K724" s="82" t="str">
        <f>IF(SP_SUL!AK725="","*",SP_SUL!AK725)</f>
        <v>-</v>
      </c>
      <c r="L724" s="82" t="str">
        <f>IF(SP_SUL!AM725="","*",SP_SUL!AM725)</f>
        <v>ZGP-ZPT</v>
      </c>
      <c r="M724" s="82">
        <f>IF(SP_SUL!AP725="","*",SP_SUL!AP725)</f>
        <v>106.32</v>
      </c>
      <c r="N724" s="82" t="str">
        <f>IF(SP_SUL!AM725="","*",SP_SUL!AM725)</f>
        <v>ZGP-ZPT</v>
      </c>
      <c r="O724" s="109" t="str">
        <f>IF(SP_SUL!BH725="","*",SP_SUL!BH725)</f>
        <v>*</v>
      </c>
      <c r="P724" s="145" t="str">
        <f>IF($A$2=1,IF(SP_SUL!BJ725="","*",SP_SUL!BJ725),IF(SP_SUL!BK725="","*",SP_SUL!BK725))</f>
        <v>*</v>
      </c>
    </row>
    <row r="725" spans="1:16" hidden="1">
      <c r="A725" s="81">
        <f>IF(SP_SUL!B726="","*",SP_SUL!B726)</f>
        <v>46080</v>
      </c>
      <c r="B725" s="82" t="str">
        <f>IF(SP_SUL!X726="","*",SP_SUL!X726)</f>
        <v>Oportunidade</v>
      </c>
      <c r="C725" s="82" t="str">
        <f>IF(SP_SUL!S726="","*",SP_SUL!S726)</f>
        <v>SP SUL</v>
      </c>
      <c r="D725" s="82" t="str">
        <f>IF(SP_SUL!T726="","*",SP_SUL!T726)</f>
        <v>ZEV-ZPT</v>
      </c>
      <c r="E725" s="82" t="str">
        <f>IF(SP_SUL!D726="","*",SP_SUL!D726)</f>
        <v>HUELTON (TP-725)</v>
      </c>
      <c r="F725" s="82" t="str">
        <f>IF(SP_SUL!H726="","*",SP_SUL!H726)</f>
        <v>-</v>
      </c>
      <c r="G725" s="82" t="str">
        <f>IF(SP_SUL!M726="","*",SP_SUL!M726)</f>
        <v>ZPT</v>
      </c>
      <c r="H725" s="115">
        <f>IF(SP_SUL!K726="","*",SP_SUL!K726)</f>
        <v>106.7</v>
      </c>
      <c r="I725" s="112">
        <f>IF(SP_SUL!O726="","*",SP_SUL!O726)</f>
        <v>0.41666666666666669</v>
      </c>
      <c r="J725" s="112">
        <f>IF(SP_SUL!P726="","*",SP_SUL!P726)</f>
        <v>6.25E-2</v>
      </c>
      <c r="K725" s="82" t="str">
        <f>IF(SP_SUL!AK726="","*",SP_SUL!AK726)</f>
        <v>-</v>
      </c>
      <c r="L725" s="82" t="str">
        <f>IF(SP_SUL!AM726="","*",SP_SUL!AM726)</f>
        <v>ZPT</v>
      </c>
      <c r="M725" s="82">
        <f>IF(SP_SUL!AP726="","*",SP_SUL!AP726)</f>
        <v>106.7</v>
      </c>
      <c r="N725" s="82" t="str">
        <f>IF(SP_SUL!AM726="","*",SP_SUL!AM726)</f>
        <v>ZPT</v>
      </c>
      <c r="O725" s="109" t="str">
        <f>IF(SP_SUL!BH726="","*",SP_SUL!BH726)</f>
        <v>*</v>
      </c>
      <c r="P725" s="145" t="str">
        <f>IF($A$2=1,IF(SP_SUL!BJ726="","*",SP_SUL!BJ726),IF(SP_SUL!BK726="","*",SP_SUL!BK726))</f>
        <v>*</v>
      </c>
    </row>
    <row r="726" spans="1:16" hidden="1">
      <c r="A726" s="81">
        <f>IF(SP_SUL!B727="","*",SP_SUL!B727)</f>
        <v>46080</v>
      </c>
      <c r="B726" s="82" t="str">
        <f>IF(SP_SUL!X727="","*",SP_SUL!X727)</f>
        <v>Contrato</v>
      </c>
      <c r="C726" s="82" t="str">
        <f>IF(SP_SUL!S727="","*",SP_SUL!S727)</f>
        <v>SP SUL</v>
      </c>
      <c r="D726" s="82" t="str">
        <f>IF(SP_SUL!T727="","*",SP_SUL!T727)</f>
        <v>ZEV-ZPT</v>
      </c>
      <c r="E726" s="82" t="str">
        <f>IF(SP_SUL!D727="","*",SP_SUL!D727)</f>
        <v>A84</v>
      </c>
      <c r="F726" s="82" t="str">
        <f>IF(SP_SUL!H727="","*",SP_SUL!H727)</f>
        <v>109ZPT</v>
      </c>
      <c r="G726" s="82" t="str">
        <f>IF(SP_SUL!M727="","*",SP_SUL!M727)</f>
        <v>ZPT-ZPG-ZPT</v>
      </c>
      <c r="H726" s="115">
        <f>IF(SP_SUL!K727="","*",SP_SUL!K727)</f>
        <v>108.4</v>
      </c>
      <c r="I726" s="112">
        <f>IF(SP_SUL!O727="","*",SP_SUL!O727)</f>
        <v>0.33333333333333331</v>
      </c>
      <c r="J726" s="112">
        <f>IF(SP_SUL!P727="","*",SP_SUL!P727)</f>
        <v>4.1666666666666664E-2</v>
      </c>
      <c r="K726" s="82" t="str">
        <f>IF(SP_SUL!AK727="","*",SP_SUL!AK727)</f>
        <v>109ZPT</v>
      </c>
      <c r="L726" s="82" t="str">
        <f>IF(SP_SUL!AM727="","*",SP_SUL!AM727)</f>
        <v>ZPT-ZPG-ZPT</v>
      </c>
      <c r="M726" s="82">
        <f>IF(SP_SUL!AP727="","*",SP_SUL!AP727)</f>
        <v>108.4</v>
      </c>
      <c r="N726" s="82" t="str">
        <f>IF(SP_SUL!AM727="","*",SP_SUL!AM727)</f>
        <v>ZPT-ZPG-ZPT</v>
      </c>
      <c r="O726" s="109" t="str">
        <f>IF(SP_SUL!BH727="","*",SP_SUL!BH727)</f>
        <v>*</v>
      </c>
      <c r="P726" s="145" t="str">
        <f>IF($A$2=1,IF(SP_SUL!BJ727="","*",SP_SUL!BJ727),IF(SP_SUL!BK727="","*",SP_SUL!BK727))</f>
        <v>*</v>
      </c>
    </row>
    <row r="727" spans="1:16" hidden="1">
      <c r="A727" s="81">
        <f>IF(SP_SUL!B728="","*",SP_SUL!B728)</f>
        <v>46080</v>
      </c>
      <c r="B727" s="82" t="str">
        <f>IF(SP_SUL!X728="","*",SP_SUL!X728)</f>
        <v>Oportunidade</v>
      </c>
      <c r="C727" s="82" t="str">
        <f>IF(SP_SUL!S728="","*",SP_SUL!S728)</f>
        <v>SP SUL</v>
      </c>
      <c r="D727" s="82" t="str">
        <f>IF(SP_SUL!T728="","*",SP_SUL!T728)</f>
        <v>ZEV-ZPT</v>
      </c>
      <c r="E727" s="82" t="str">
        <f>IF(SP_SUL!D728="","*",SP_SUL!D728)</f>
        <v>EXPANSÃO TURMA 1</v>
      </c>
      <c r="F727" s="82" t="str">
        <f>IF(SP_SUL!H728="","*",SP_SUL!H728)</f>
        <v>-</v>
      </c>
      <c r="G727" s="82" t="str">
        <f>IF(SP_SUL!M728="","*",SP_SUL!M728)</f>
        <v>109-ZGM</v>
      </c>
      <c r="H727" s="115">
        <f>IF(SP_SUL!K728="","*",SP_SUL!K728)</f>
        <v>108.75</v>
      </c>
      <c r="I727" s="112">
        <f>IF(SP_SUL!O728="","*",SP_SUL!O728)</f>
        <v>0.35416666666666669</v>
      </c>
      <c r="J727" s="112">
        <f>IF(SP_SUL!P728="","*",SP_SUL!P728)</f>
        <v>6.25E-2</v>
      </c>
      <c r="K727" s="82" t="str">
        <f>IF(SP_SUL!AK728="","*",SP_SUL!AK728)</f>
        <v>-</v>
      </c>
      <c r="L727" s="82" t="str">
        <f>IF(SP_SUL!AM728="","*",SP_SUL!AM728)</f>
        <v>109-ZGM</v>
      </c>
      <c r="M727" s="82">
        <f>IF(SP_SUL!AP728="","*",SP_SUL!AP728)</f>
        <v>108.75</v>
      </c>
      <c r="N727" s="82" t="str">
        <f>IF(SP_SUL!AM728="","*",SP_SUL!AM728)</f>
        <v>109-ZGM</v>
      </c>
      <c r="O727" s="109" t="str">
        <f>IF(SP_SUL!BH728="","*",SP_SUL!BH728)</f>
        <v>*</v>
      </c>
      <c r="P727" s="145" t="str">
        <f>IF($A$2=1,IF(SP_SUL!BJ728="","*",SP_SUL!BJ728),IF(SP_SUL!BK728="","*",SP_SUL!BK728))</f>
        <v>*</v>
      </c>
    </row>
    <row r="728" spans="1:16" hidden="1">
      <c r="A728" s="81">
        <f>IF(SP_SUL!B729="","*",SP_SUL!B729)</f>
        <v>46080</v>
      </c>
      <c r="B728" s="82" t="str">
        <f>IF(SP_SUL!X729="","*",SP_SUL!X729)</f>
        <v>Oportunidade</v>
      </c>
      <c r="C728" s="82" t="str">
        <f>IF(SP_SUL!S729="","*",SP_SUL!S729)</f>
        <v>SP SUL</v>
      </c>
      <c r="D728" s="82" t="str">
        <f>IF(SP_SUL!T729="","*",SP_SUL!T729)</f>
        <v>ZEV-ZPT</v>
      </c>
      <c r="E728" s="82" t="str">
        <f>IF(SP_SUL!D729="","*",SP_SUL!D729)</f>
        <v>LEANDRO (TP-727)</v>
      </c>
      <c r="F728" s="82" t="str">
        <f>IF(SP_SUL!H729="","*",SP_SUL!H729)</f>
        <v>-</v>
      </c>
      <c r="G728" s="82" t="str">
        <f>IF(SP_SUL!M729="","*",SP_SUL!M729)</f>
        <v>109-ZGM</v>
      </c>
      <c r="H728" s="115">
        <f>IF(SP_SUL!K729="","*",SP_SUL!K729)</f>
        <v>112.7</v>
      </c>
      <c r="I728" s="112">
        <f>IF(SP_SUL!O729="","*",SP_SUL!O729)</f>
        <v>0.41666666666666669</v>
      </c>
      <c r="J728" s="112">
        <f>IF(SP_SUL!P729="","*",SP_SUL!P729)</f>
        <v>8.3333333333333329E-2</v>
      </c>
      <c r="K728" s="82" t="str">
        <f>IF(SP_SUL!AK729="","*",SP_SUL!AK729)</f>
        <v>-</v>
      </c>
      <c r="L728" s="82" t="str">
        <f>IF(SP_SUL!AM729="","*",SP_SUL!AM729)</f>
        <v>109-ZGM</v>
      </c>
      <c r="M728" s="82">
        <f>IF(SP_SUL!AP729="","*",SP_SUL!AP729)</f>
        <v>112.7</v>
      </c>
      <c r="N728" s="82" t="str">
        <f>IF(SP_SUL!AM729="","*",SP_SUL!AM729)</f>
        <v>109-ZGM</v>
      </c>
      <c r="O728" s="109" t="str">
        <f>IF(SP_SUL!BH729="","*",SP_SUL!BH729)</f>
        <v>*</v>
      </c>
      <c r="P728" s="145" t="str">
        <f>IF($A$2=1,IF(SP_SUL!BJ729="","*",SP_SUL!BJ729),IF(SP_SUL!BK729="","*",SP_SUL!BK729))</f>
        <v>*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 t="str">
        <f>IF(SP_SUL!B733="","*",SP_SUL!B733)</f>
        <v>*</v>
      </c>
      <c r="B732" s="82" t="str">
        <f>IF(SP_SUL!X733="","*",SP_SUL!X733)</f>
        <v>*</v>
      </c>
      <c r="C732" s="82" t="str">
        <f>IF(SP_SUL!S733="","*",SP_SUL!S733)</f>
        <v>-</v>
      </c>
      <c r="D732" s="82" t="str">
        <f>IF(SP_SUL!T733="","*",SP_SUL!T733)</f>
        <v>-</v>
      </c>
      <c r="E732" s="82" t="str">
        <f>IF(SP_SUL!D733="","*",SP_SUL!D733)</f>
        <v>*</v>
      </c>
      <c r="F732" s="82" t="str">
        <f>IF(SP_SUL!H733="","*",SP_SUL!H733)</f>
        <v>*</v>
      </c>
      <c r="G732" s="82" t="str">
        <f>IF(SP_SUL!M733="","*",SP_SUL!M733)</f>
        <v>-</v>
      </c>
      <c r="H732" s="115" t="str">
        <f>IF(SP_SUL!K733="","*",SP_SUL!K733)</f>
        <v>*</v>
      </c>
      <c r="I732" s="112" t="str">
        <f>IF(SP_SUL!O733="","*",SP_SUL!O733)</f>
        <v>*</v>
      </c>
      <c r="J732" s="112" t="str">
        <f>IF(SP_SUL!P733="","*",SP_SUL!P733)</f>
        <v>*</v>
      </c>
      <c r="K732" s="82">
        <f>IF(SP_SUL!AK733="","*",SP_SUL!AK733)</f>
        <v>0</v>
      </c>
      <c r="L732" s="82" t="str">
        <f>IF(SP_SUL!AM733="","*",SP_SUL!AM733)</f>
        <v>-</v>
      </c>
      <c r="M732" s="82">
        <f>IF(SP_SUL!AP733="","*",SP_SUL!AP733)</f>
        <v>0</v>
      </c>
      <c r="N732" s="82" t="str">
        <f>IF(SP_SUL!AM733="","*",SP_SUL!AM733)</f>
        <v>-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 t="str">
        <f>IF(SP_SUL!B734="","*",SP_SUL!B734)</f>
        <v>*</v>
      </c>
      <c r="B733" s="82" t="str">
        <f>IF(SP_SUL!X734="","*",SP_SUL!X734)</f>
        <v>*</v>
      </c>
      <c r="C733" s="82" t="str">
        <f>IF(SP_SUL!S734="","*",SP_SUL!S734)</f>
        <v>-</v>
      </c>
      <c r="D733" s="82" t="str">
        <f>IF(SP_SUL!T734="","*",SP_SUL!T734)</f>
        <v>-</v>
      </c>
      <c r="E733" s="82" t="str">
        <f>IF(SP_SUL!D734="","*",SP_SUL!D734)</f>
        <v>*</v>
      </c>
      <c r="F733" s="82" t="str">
        <f>IF(SP_SUL!H734="","*",SP_SUL!H734)</f>
        <v>*</v>
      </c>
      <c r="G733" s="82" t="str">
        <f>IF(SP_SUL!M734="","*",SP_SUL!M734)</f>
        <v>-</v>
      </c>
      <c r="H733" s="115" t="str">
        <f>IF(SP_SUL!K734="","*",SP_SUL!K734)</f>
        <v>*</v>
      </c>
      <c r="I733" s="112" t="str">
        <f>IF(SP_SUL!O734="","*",SP_SUL!O734)</f>
        <v>*</v>
      </c>
      <c r="J733" s="112" t="str">
        <f>IF(SP_SUL!P734="","*",SP_SUL!P734)</f>
        <v>*</v>
      </c>
      <c r="K733" s="82">
        <f>IF(SP_SUL!AK734="","*",SP_SUL!AK734)</f>
        <v>0</v>
      </c>
      <c r="L733" s="82" t="str">
        <f>IF(SP_SUL!AM734="","*",SP_SUL!AM734)</f>
        <v>-</v>
      </c>
      <c r="M733" s="82">
        <f>IF(SP_SUL!AP734="","*",SP_SUL!AP734)</f>
        <v>0</v>
      </c>
      <c r="N733" s="82" t="str">
        <f>IF(SP_SUL!AM734="","*",SP_SUL!AM734)</f>
        <v>-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 t="str">
        <f>IF(SP_SUL!B736="","*",SP_SUL!B736)</f>
        <v>*</v>
      </c>
      <c r="B735" s="82" t="str">
        <f>IF(SP_SUL!X736="","*",SP_SUL!X736)</f>
        <v>*</v>
      </c>
      <c r="C735" s="82" t="str">
        <f>IF(SP_SUL!S736="","*",SP_SUL!S736)</f>
        <v>-</v>
      </c>
      <c r="D735" s="82" t="str">
        <f>IF(SP_SUL!T736="","*",SP_SUL!T736)</f>
        <v>-</v>
      </c>
      <c r="E735" s="82" t="str">
        <f>IF(SP_SUL!D736="","*",SP_SUL!D736)</f>
        <v>*</v>
      </c>
      <c r="F735" s="82" t="str">
        <f>IF(SP_SUL!H736="","*",SP_SUL!H736)</f>
        <v>*</v>
      </c>
      <c r="G735" s="82" t="str">
        <f>IF(SP_SUL!M736="","*",SP_SUL!M736)</f>
        <v>-</v>
      </c>
      <c r="H735" s="115" t="str">
        <f>IF(SP_SUL!K736="","*",SP_SUL!K736)</f>
        <v>*</v>
      </c>
      <c r="I735" s="112" t="str">
        <f>IF(SP_SUL!O736="","*",SP_SUL!O736)</f>
        <v>*</v>
      </c>
      <c r="J735" s="112" t="str">
        <f>IF(SP_SUL!P736="","*",SP_SUL!P736)</f>
        <v>*</v>
      </c>
      <c r="K735" s="82">
        <f>IF(SP_SUL!AK736="","*",SP_SUL!AK736)</f>
        <v>0</v>
      </c>
      <c r="L735" s="82" t="str">
        <f>IF(SP_SUL!AM736="","*",SP_SUL!AM736)</f>
        <v>-</v>
      </c>
      <c r="M735" s="82">
        <f>IF(SP_SUL!AP736="","*",SP_SUL!AP736)</f>
        <v>0</v>
      </c>
      <c r="N735" s="82" t="str">
        <f>IF(SP_SUL!AM736="","*",SP_SUL!AM736)</f>
        <v>-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 t="str">
        <f>IF(SP_SUL!B737="","*",SP_SUL!B737)</f>
        <v>*</v>
      </c>
      <c r="B736" s="82" t="str">
        <f>IF(SP_SUL!X737="","*",SP_SUL!X737)</f>
        <v>*</v>
      </c>
      <c r="C736" s="82" t="str">
        <f>IF(SP_SUL!S737="","*",SP_SUL!S737)</f>
        <v>-</v>
      </c>
      <c r="D736" s="82" t="str">
        <f>IF(SP_SUL!T737="","*",SP_SUL!T737)</f>
        <v>-</v>
      </c>
      <c r="E736" s="82" t="str">
        <f>IF(SP_SUL!D737="","*",SP_SUL!D737)</f>
        <v>*</v>
      </c>
      <c r="F736" s="82" t="str">
        <f>IF(SP_SUL!H737="","*",SP_SUL!H737)</f>
        <v>*</v>
      </c>
      <c r="G736" s="82" t="str">
        <f>IF(SP_SUL!M737="","*",SP_SUL!M737)</f>
        <v>-</v>
      </c>
      <c r="H736" s="115" t="str">
        <f>IF(SP_SUL!K737="","*",SP_SUL!K737)</f>
        <v>*</v>
      </c>
      <c r="I736" s="112" t="str">
        <f>IF(SP_SUL!O737="","*",SP_SUL!O737)</f>
        <v>*</v>
      </c>
      <c r="J736" s="112" t="str">
        <f>IF(SP_SUL!P737="","*",SP_SUL!P737)</f>
        <v>*</v>
      </c>
      <c r="K736" s="82">
        <f>IF(SP_SUL!AK737="","*",SP_SUL!AK737)</f>
        <v>0</v>
      </c>
      <c r="L736" s="82" t="str">
        <f>IF(SP_SUL!AM737="","*",SP_SUL!AM737)</f>
        <v>-</v>
      </c>
      <c r="M736" s="82">
        <f>IF(SP_SUL!AP737="","*",SP_SUL!AP737)</f>
        <v>0</v>
      </c>
      <c r="N736" s="82" t="str">
        <f>IF(SP_SUL!AM737="","*",SP_SUL!AM737)</f>
        <v>-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 t="str">
        <f>IF(SP_SUL!B738="","*",SP_SUL!B738)</f>
        <v>*</v>
      </c>
      <c r="B737" s="82" t="str">
        <f>IF(SP_SUL!X738="","*",SP_SUL!X738)</f>
        <v>*</v>
      </c>
      <c r="C737" s="82" t="str">
        <f>IF(SP_SUL!S738="","*",SP_SUL!S738)</f>
        <v>-</v>
      </c>
      <c r="D737" s="82" t="str">
        <f>IF(SP_SUL!T738="","*",SP_SUL!T738)</f>
        <v>-</v>
      </c>
      <c r="E737" s="82" t="str">
        <f>IF(SP_SUL!D738="","*",SP_SUL!D738)</f>
        <v>*</v>
      </c>
      <c r="F737" s="82" t="str">
        <f>IF(SP_SUL!H738="","*",SP_SUL!H738)</f>
        <v>*</v>
      </c>
      <c r="G737" s="82" t="str">
        <f>IF(SP_SUL!M738="","*",SP_SUL!M738)</f>
        <v>-</v>
      </c>
      <c r="H737" s="115" t="str">
        <f>IF(SP_SUL!K738="","*",SP_SUL!K738)</f>
        <v>*</v>
      </c>
      <c r="I737" s="112" t="str">
        <f>IF(SP_SUL!O738="","*",SP_SUL!O738)</f>
        <v>*</v>
      </c>
      <c r="J737" s="112" t="str">
        <f>IF(SP_SUL!P738="","*",SP_SUL!P738)</f>
        <v>*</v>
      </c>
      <c r="K737" s="82">
        <f>IF(SP_SUL!AK738="","*",SP_SUL!AK738)</f>
        <v>0</v>
      </c>
      <c r="L737" s="82" t="str">
        <f>IF(SP_SUL!AM738="","*",SP_SUL!AM738)</f>
        <v>-</v>
      </c>
      <c r="M737" s="82">
        <f>IF(SP_SUL!AP738="","*",SP_SUL!AP738)</f>
        <v>0</v>
      </c>
      <c r="N737" s="82" t="str">
        <f>IF(SP_SUL!AM738="","*",SP_SUL!AM738)</f>
        <v>-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 t="str">
        <f>IF(SP_SUL!B739="","*",SP_SUL!B739)</f>
        <v>*</v>
      </c>
      <c r="B738" s="82" t="str">
        <f>IF(SP_SUL!X739="","*",SP_SUL!X739)</f>
        <v>*</v>
      </c>
      <c r="C738" s="82" t="str">
        <f>IF(SP_SUL!S739="","*",SP_SUL!S739)</f>
        <v>-</v>
      </c>
      <c r="D738" s="82" t="str">
        <f>IF(SP_SUL!T739="","*",SP_SUL!T739)</f>
        <v>-</v>
      </c>
      <c r="E738" s="82" t="str">
        <f>IF(SP_SUL!D739="","*",SP_SUL!D739)</f>
        <v>*</v>
      </c>
      <c r="F738" s="82" t="str">
        <f>IF(SP_SUL!H739="","*",SP_SUL!H739)</f>
        <v>*</v>
      </c>
      <c r="G738" s="82" t="str">
        <f>IF(SP_SUL!M739="","*",SP_SUL!M739)</f>
        <v>-</v>
      </c>
      <c r="H738" s="115" t="str">
        <f>IF(SP_SUL!K739="","*",SP_SUL!K739)</f>
        <v>*</v>
      </c>
      <c r="I738" s="112" t="str">
        <f>IF(SP_SUL!O739="","*",SP_SUL!O739)</f>
        <v>*</v>
      </c>
      <c r="J738" s="112" t="str">
        <f>IF(SP_SUL!P739="","*",SP_SUL!P739)</f>
        <v>*</v>
      </c>
      <c r="K738" s="82">
        <f>IF(SP_SUL!AK739="","*",SP_SUL!AK739)</f>
        <v>0</v>
      </c>
      <c r="L738" s="82" t="str">
        <f>IF(SP_SUL!AM739="","*",SP_SUL!AM739)</f>
        <v>-</v>
      </c>
      <c r="M738" s="82">
        <f>IF(SP_SUL!AP739="","*",SP_SUL!AP739)</f>
        <v>0</v>
      </c>
      <c r="N738" s="82" t="str">
        <f>IF(SP_SUL!AM739="","*",SP_SUL!AM739)</f>
        <v>-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 t="str">
        <f>IF(SP_SUL!B740="","*",SP_SUL!B740)</f>
        <v>*</v>
      </c>
      <c r="B739" s="82" t="str">
        <f>IF(SP_SUL!X740="","*",SP_SUL!X740)</f>
        <v>*</v>
      </c>
      <c r="C739" s="82" t="str">
        <f>IF(SP_SUL!S740="","*",SP_SUL!S740)</f>
        <v>-</v>
      </c>
      <c r="D739" s="82" t="str">
        <f>IF(SP_SUL!T740="","*",SP_SUL!T740)</f>
        <v>-</v>
      </c>
      <c r="E739" s="82" t="str">
        <f>IF(SP_SUL!D740="","*",SP_SUL!D740)</f>
        <v>*</v>
      </c>
      <c r="F739" s="82" t="str">
        <f>IF(SP_SUL!H740="","*",SP_SUL!H740)</f>
        <v>*</v>
      </c>
      <c r="G739" s="82" t="str">
        <f>IF(SP_SUL!M740="","*",SP_SUL!M740)</f>
        <v>-</v>
      </c>
      <c r="H739" s="115" t="str">
        <f>IF(SP_SUL!K740="","*",SP_SUL!K740)</f>
        <v>*</v>
      </c>
      <c r="I739" s="112" t="str">
        <f>IF(SP_SUL!O740="","*",SP_SUL!O740)</f>
        <v>*</v>
      </c>
      <c r="J739" s="112" t="str">
        <f>IF(SP_SUL!P740="","*",SP_SUL!P740)</f>
        <v>*</v>
      </c>
      <c r="K739" s="82">
        <f>IF(SP_SUL!AK740="","*",SP_SUL!AK740)</f>
        <v>0</v>
      </c>
      <c r="L739" s="82" t="str">
        <f>IF(SP_SUL!AM740="","*",SP_SUL!AM740)</f>
        <v>-</v>
      </c>
      <c r="M739" s="82">
        <f>IF(SP_SUL!AP740="","*",SP_SUL!AP740)</f>
        <v>0</v>
      </c>
      <c r="N739" s="82" t="str">
        <f>IF(SP_SUL!AM740="","*",SP_SUL!AM740)</f>
        <v>-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 t="str">
        <f>IF(SP_SUL!B741="","*",SP_SUL!B741)</f>
        <v>*</v>
      </c>
      <c r="B740" s="82" t="str">
        <f>IF(SP_SUL!X741="","*",SP_SUL!X741)</f>
        <v>*</v>
      </c>
      <c r="C740" s="82" t="str">
        <f>IF(SP_SUL!S741="","*",SP_SUL!S741)</f>
        <v>-</v>
      </c>
      <c r="D740" s="82" t="str">
        <f>IF(SP_SUL!T741="","*",SP_SUL!T741)</f>
        <v>-</v>
      </c>
      <c r="E740" s="82" t="str">
        <f>IF(SP_SUL!D741="","*",SP_SUL!D741)</f>
        <v>*</v>
      </c>
      <c r="F740" s="82" t="str">
        <f>IF(SP_SUL!H741="","*",SP_SUL!H741)</f>
        <v>*</v>
      </c>
      <c r="G740" s="82" t="str">
        <f>IF(SP_SUL!M741="","*",SP_SUL!M741)</f>
        <v>-</v>
      </c>
      <c r="H740" s="115" t="str">
        <f>IF(SP_SUL!K741="","*",SP_SUL!K741)</f>
        <v>*</v>
      </c>
      <c r="I740" s="112" t="str">
        <f>IF(SP_SUL!O741="","*",SP_SUL!O741)</f>
        <v>*</v>
      </c>
      <c r="J740" s="112" t="str">
        <f>IF(SP_SUL!P741="","*",SP_SUL!P741)</f>
        <v>*</v>
      </c>
      <c r="K740" s="82">
        <f>IF(SP_SUL!AK741="","*",SP_SUL!AK741)</f>
        <v>0</v>
      </c>
      <c r="L740" s="82" t="str">
        <f>IF(SP_SUL!AM741="","*",SP_SUL!AM741)</f>
        <v>-</v>
      </c>
      <c r="M740" s="82">
        <f>IF(SP_SUL!AP741="","*",SP_SUL!AP741)</f>
        <v>0</v>
      </c>
      <c r="N740" s="82" t="str">
        <f>IF(SP_SUL!AM741="","*",SP_SUL!AM741)</f>
        <v>-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 t="str">
        <f>IF(SP_SUL!B744="","*",SP_SUL!B744)</f>
        <v>*</v>
      </c>
      <c r="B743" s="82" t="str">
        <f>IF(SP_SUL!X744="","*",SP_SUL!X744)</f>
        <v>*</v>
      </c>
      <c r="C743" s="82" t="str">
        <f>IF(SP_SUL!S744="","*",SP_SUL!S744)</f>
        <v>-</v>
      </c>
      <c r="D743" s="82" t="str">
        <f>IF(SP_SUL!T744="","*",SP_SUL!T744)</f>
        <v>-</v>
      </c>
      <c r="E743" s="82" t="str">
        <f>IF(SP_SUL!D744="","*",SP_SUL!D744)</f>
        <v>*</v>
      </c>
      <c r="F743" s="82" t="str">
        <f>IF(SP_SUL!H744="","*",SP_SUL!H744)</f>
        <v>*</v>
      </c>
      <c r="G743" s="82" t="str">
        <f>IF(SP_SUL!M744="","*",SP_SUL!M744)</f>
        <v>-</v>
      </c>
      <c r="H743" s="115" t="str">
        <f>IF(SP_SUL!K744="","*",SP_SUL!K744)</f>
        <v>*</v>
      </c>
      <c r="I743" s="112" t="str">
        <f>IF(SP_SUL!O744="","*",SP_SUL!O744)</f>
        <v>*</v>
      </c>
      <c r="J743" s="112" t="str">
        <f>IF(SP_SUL!P744="","*",SP_SUL!P744)</f>
        <v>*</v>
      </c>
      <c r="K743" s="82">
        <f>IF(SP_SUL!AK744="","*",SP_SUL!AK744)</f>
        <v>0</v>
      </c>
      <c r="L743" s="82" t="str">
        <f>IF(SP_SUL!AM744="","*",SP_SUL!AM744)</f>
        <v>-</v>
      </c>
      <c r="M743" s="82">
        <f>IF(SP_SUL!AP744="","*",SP_SUL!AP744)</f>
        <v>0</v>
      </c>
      <c r="N743" s="82" t="str">
        <f>IF(SP_SUL!AM744="","*",SP_SUL!AM744)</f>
        <v>-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 t="str">
        <f>IF(SP_SUL!B745="","*",SP_SUL!B745)</f>
        <v>*</v>
      </c>
      <c r="B744" s="82" t="str">
        <f>IF(SP_SUL!X745="","*",SP_SUL!X745)</f>
        <v>*</v>
      </c>
      <c r="C744" s="82" t="str">
        <f>IF(SP_SUL!S745="","*",SP_SUL!S745)</f>
        <v>-</v>
      </c>
      <c r="D744" s="82" t="str">
        <f>IF(SP_SUL!T745="","*",SP_SUL!T745)</f>
        <v>-</v>
      </c>
      <c r="E744" s="82" t="str">
        <f>IF(SP_SUL!D745="","*",SP_SUL!D745)</f>
        <v>*</v>
      </c>
      <c r="F744" s="82" t="str">
        <f>IF(SP_SUL!H745="","*",SP_SUL!H745)</f>
        <v>*</v>
      </c>
      <c r="G744" s="82" t="str">
        <f>IF(SP_SUL!M745="","*",SP_SUL!M745)</f>
        <v>-</v>
      </c>
      <c r="H744" s="115" t="str">
        <f>IF(SP_SUL!K745="","*",SP_SUL!K745)</f>
        <v>*</v>
      </c>
      <c r="I744" s="112" t="str">
        <f>IF(SP_SUL!O745="","*",SP_SUL!O745)</f>
        <v>*</v>
      </c>
      <c r="J744" s="112" t="str">
        <f>IF(SP_SUL!P745="","*",SP_SUL!P745)</f>
        <v>*</v>
      </c>
      <c r="K744" s="82">
        <f>IF(SP_SUL!AK745="","*",SP_SUL!AK745)</f>
        <v>0</v>
      </c>
      <c r="L744" s="82" t="str">
        <f>IF(SP_SUL!AM745="","*",SP_SUL!AM745)</f>
        <v>-</v>
      </c>
      <c r="M744" s="82">
        <f>IF(SP_SUL!AP745="","*",SP_SUL!AP745)</f>
        <v>0</v>
      </c>
      <c r="N744" s="82" t="str">
        <f>IF(SP_SUL!AM745="","*",SP_SUL!AM745)</f>
        <v>-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 t="str">
        <f>IF(SP_SUL!B746="","*",SP_SUL!B746)</f>
        <v>*</v>
      </c>
      <c r="B745" s="82" t="str">
        <f>IF(SP_SUL!X746="","*",SP_SUL!X746)</f>
        <v>*</v>
      </c>
      <c r="C745" s="82" t="str">
        <f>IF(SP_SUL!S746="","*",SP_SUL!S746)</f>
        <v>-</v>
      </c>
      <c r="D745" s="82" t="str">
        <f>IF(SP_SUL!T746="","*",SP_SUL!T746)</f>
        <v>-</v>
      </c>
      <c r="E745" s="82" t="str">
        <f>IF(SP_SUL!D746="","*",SP_SUL!D746)</f>
        <v>*</v>
      </c>
      <c r="F745" s="82" t="str">
        <f>IF(SP_SUL!H746="","*",SP_SUL!H746)</f>
        <v>*</v>
      </c>
      <c r="G745" s="82" t="str">
        <f>IF(SP_SUL!M746="","*",SP_SUL!M746)</f>
        <v>-</v>
      </c>
      <c r="H745" s="115" t="str">
        <f>IF(SP_SUL!K746="","*",SP_SUL!K746)</f>
        <v>*</v>
      </c>
      <c r="I745" s="112" t="str">
        <f>IF(SP_SUL!O746="","*",SP_SUL!O746)</f>
        <v>*</v>
      </c>
      <c r="J745" s="112" t="str">
        <f>IF(SP_SUL!P746="","*",SP_SUL!P746)</f>
        <v>*</v>
      </c>
      <c r="K745" s="82">
        <f>IF(SP_SUL!AK746="","*",SP_SUL!AK746)</f>
        <v>0</v>
      </c>
      <c r="L745" s="82" t="str">
        <f>IF(SP_SUL!AM746="","*",SP_SUL!AM746)</f>
        <v>-</v>
      </c>
      <c r="M745" s="82">
        <f>IF(SP_SUL!AP746="","*",SP_SUL!AP746)</f>
        <v>0</v>
      </c>
      <c r="N745" s="82" t="str">
        <f>IF(SP_SUL!AM746="","*",SP_SUL!AM746)</f>
        <v>-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 t="str">
        <f>IF(SP_SUL!B747="","*",SP_SUL!B747)</f>
        <v>*</v>
      </c>
      <c r="B746" s="82" t="str">
        <f>IF(SP_SUL!X747="","*",SP_SUL!X747)</f>
        <v>*</v>
      </c>
      <c r="C746" s="82" t="str">
        <f>IF(SP_SUL!S747="","*",SP_SUL!S747)</f>
        <v>-</v>
      </c>
      <c r="D746" s="82" t="str">
        <f>IF(SP_SUL!T747="","*",SP_SUL!T747)</f>
        <v>-</v>
      </c>
      <c r="E746" s="82" t="str">
        <f>IF(SP_SUL!D747="","*",SP_SUL!D747)</f>
        <v>*</v>
      </c>
      <c r="F746" s="82" t="str">
        <f>IF(SP_SUL!H747="","*",SP_SUL!H747)</f>
        <v>*</v>
      </c>
      <c r="G746" s="82" t="str">
        <f>IF(SP_SUL!M747="","*",SP_SUL!M747)</f>
        <v>-</v>
      </c>
      <c r="H746" s="115" t="str">
        <f>IF(SP_SUL!K747="","*",SP_SUL!K747)</f>
        <v>*</v>
      </c>
      <c r="I746" s="112" t="str">
        <f>IF(SP_SUL!O747="","*",SP_SUL!O747)</f>
        <v>*</v>
      </c>
      <c r="J746" s="112" t="str">
        <f>IF(SP_SUL!P747="","*",SP_SUL!P747)</f>
        <v>*</v>
      </c>
      <c r="K746" s="82">
        <f>IF(SP_SUL!AK747="","*",SP_SUL!AK747)</f>
        <v>0</v>
      </c>
      <c r="L746" s="82" t="str">
        <f>IF(SP_SUL!AM747="","*",SP_SUL!AM747)</f>
        <v>-</v>
      </c>
      <c r="M746" s="82">
        <f>IF(SP_SUL!AP747="","*",SP_SUL!AP747)</f>
        <v>0</v>
      </c>
      <c r="N746" s="82" t="str">
        <f>IF(SP_SUL!AM747="","*",SP_SUL!AM747)</f>
        <v>-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 t="str">
        <f>IF(SP_SUL!B748="","*",SP_SUL!B748)</f>
        <v>*</v>
      </c>
      <c r="B747" s="82" t="str">
        <f>IF(SP_SUL!X748="","*",SP_SUL!X748)</f>
        <v>*</v>
      </c>
      <c r="C747" s="82" t="str">
        <f>IF(SP_SUL!S748="","*",SP_SUL!S748)</f>
        <v>-</v>
      </c>
      <c r="D747" s="82" t="str">
        <f>IF(SP_SUL!T748="","*",SP_SUL!T748)</f>
        <v>-</v>
      </c>
      <c r="E747" s="82" t="str">
        <f>IF(SP_SUL!D748="","*",SP_SUL!D748)</f>
        <v>*</v>
      </c>
      <c r="F747" s="82" t="str">
        <f>IF(SP_SUL!H748="","*",SP_SUL!H748)</f>
        <v>*</v>
      </c>
      <c r="G747" s="82" t="str">
        <f>IF(SP_SUL!M748="","*",SP_SUL!M748)</f>
        <v>-</v>
      </c>
      <c r="H747" s="115" t="str">
        <f>IF(SP_SUL!K748="","*",SP_SUL!K748)</f>
        <v>*</v>
      </c>
      <c r="I747" s="112" t="str">
        <f>IF(SP_SUL!O748="","*",SP_SUL!O748)</f>
        <v>*</v>
      </c>
      <c r="J747" s="112" t="str">
        <f>IF(SP_SUL!P748="","*",SP_SUL!P748)</f>
        <v>*</v>
      </c>
      <c r="K747" s="82">
        <f>IF(SP_SUL!AK748="","*",SP_SUL!AK748)</f>
        <v>0</v>
      </c>
      <c r="L747" s="82" t="str">
        <f>IF(SP_SUL!AM748="","*",SP_SUL!AM748)</f>
        <v>-</v>
      </c>
      <c r="M747" s="82">
        <f>IF(SP_SUL!AP748="","*",SP_SUL!AP748)</f>
        <v>0</v>
      </c>
      <c r="N747" s="82" t="str">
        <f>IF(SP_SUL!AM748="","*",SP_SUL!AM748)</f>
        <v>-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 t="str">
        <f>IF(SP_SUL!B751="","*",SP_SUL!B751)</f>
        <v>*</v>
      </c>
      <c r="B750" s="82" t="str">
        <f>IF(SP_SUL!X751="","*",SP_SUL!X751)</f>
        <v>*</v>
      </c>
      <c r="C750" s="82" t="str">
        <f>IF(SP_SUL!S751="","*",SP_SUL!S751)</f>
        <v>-</v>
      </c>
      <c r="D750" s="82" t="str">
        <f>IF(SP_SUL!T751="","*",SP_SUL!T751)</f>
        <v>-</v>
      </c>
      <c r="E750" s="82" t="str">
        <f>IF(SP_SUL!D751="","*",SP_SUL!D751)</f>
        <v>*</v>
      </c>
      <c r="F750" s="82" t="str">
        <f>IF(SP_SUL!H751="","*",SP_SUL!H751)</f>
        <v>*</v>
      </c>
      <c r="G750" s="82" t="str">
        <f>IF(SP_SUL!M751="","*",SP_SUL!M751)</f>
        <v>-</v>
      </c>
      <c r="H750" s="115" t="str">
        <f>IF(SP_SUL!K751="","*",SP_SUL!K751)</f>
        <v>*</v>
      </c>
      <c r="I750" s="112" t="str">
        <f>IF(SP_SUL!O751="","*",SP_SUL!O751)</f>
        <v>*</v>
      </c>
      <c r="J750" s="112" t="str">
        <f>IF(SP_SUL!P751="","*",SP_SUL!P751)</f>
        <v>*</v>
      </c>
      <c r="K750" s="82">
        <f>IF(SP_SUL!AK751="","*",SP_SUL!AK751)</f>
        <v>0</v>
      </c>
      <c r="L750" s="82" t="str">
        <f>IF(SP_SUL!AM751="","*",SP_SUL!AM751)</f>
        <v>-</v>
      </c>
      <c r="M750" s="82">
        <f>IF(SP_SUL!AP751="","*",SP_SUL!AP751)</f>
        <v>0</v>
      </c>
      <c r="N750" s="82" t="str">
        <f>IF(SP_SUL!AM751="","*",SP_SUL!AM751)</f>
        <v>-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 t="str">
        <f>IF(SP_SUL!B752="","*",SP_SUL!B752)</f>
        <v>*</v>
      </c>
      <c r="B751" s="82" t="str">
        <f>IF(SP_SUL!X752="","*",SP_SUL!X752)</f>
        <v>*</v>
      </c>
      <c r="C751" s="82" t="str">
        <f>IF(SP_SUL!S752="","*",SP_SUL!S752)</f>
        <v>-</v>
      </c>
      <c r="D751" s="82" t="str">
        <f>IF(SP_SUL!T752="","*",SP_SUL!T752)</f>
        <v>-</v>
      </c>
      <c r="E751" s="82" t="str">
        <f>IF(SP_SUL!D752="","*",SP_SUL!D752)</f>
        <v>*</v>
      </c>
      <c r="F751" s="82" t="str">
        <f>IF(SP_SUL!H752="","*",SP_SUL!H752)</f>
        <v>*</v>
      </c>
      <c r="G751" s="82" t="str">
        <f>IF(SP_SUL!M752="","*",SP_SUL!M752)</f>
        <v>-</v>
      </c>
      <c r="H751" s="115" t="str">
        <f>IF(SP_SUL!K752="","*",SP_SUL!K752)</f>
        <v>*</v>
      </c>
      <c r="I751" s="112" t="str">
        <f>IF(SP_SUL!O752="","*",SP_SUL!O752)</f>
        <v>*</v>
      </c>
      <c r="J751" s="112" t="str">
        <f>IF(SP_SUL!P752="","*",SP_SUL!P752)</f>
        <v>*</v>
      </c>
      <c r="K751" s="82">
        <f>IF(SP_SUL!AK752="","*",SP_SUL!AK752)</f>
        <v>0</v>
      </c>
      <c r="L751" s="82" t="str">
        <f>IF(SP_SUL!AM752="","*",SP_SUL!AM752)</f>
        <v>-</v>
      </c>
      <c r="M751" s="82">
        <f>IF(SP_SUL!AP752="","*",SP_SUL!AP752)</f>
        <v>0</v>
      </c>
      <c r="N751" s="82" t="str">
        <f>IF(SP_SUL!AM752="","*",SP_SUL!AM752)</f>
        <v>-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 t="str">
        <f>IF(SP_SUL!B753="","*",SP_SUL!B753)</f>
        <v>*</v>
      </c>
      <c r="B752" s="82" t="str">
        <f>IF(SP_SUL!X753="","*",SP_SUL!X753)</f>
        <v>*</v>
      </c>
      <c r="C752" s="82" t="str">
        <f>IF(SP_SUL!S753="","*",SP_SUL!S753)</f>
        <v>-</v>
      </c>
      <c r="D752" s="82" t="str">
        <f>IF(SP_SUL!T753="","*",SP_SUL!T753)</f>
        <v>-</v>
      </c>
      <c r="E752" s="82" t="str">
        <f>IF(SP_SUL!D753="","*",SP_SUL!D753)</f>
        <v>*</v>
      </c>
      <c r="F752" s="82" t="str">
        <f>IF(SP_SUL!H753="","*",SP_SUL!H753)</f>
        <v>*</v>
      </c>
      <c r="G752" s="82" t="str">
        <f>IF(SP_SUL!M753="","*",SP_SUL!M753)</f>
        <v>-</v>
      </c>
      <c r="H752" s="115" t="str">
        <f>IF(SP_SUL!K753="","*",SP_SUL!K753)</f>
        <v>*</v>
      </c>
      <c r="I752" s="112" t="str">
        <f>IF(SP_SUL!O753="","*",SP_SUL!O753)</f>
        <v>*</v>
      </c>
      <c r="J752" s="112" t="str">
        <f>IF(SP_SUL!P753="","*",SP_SUL!P753)</f>
        <v>*</v>
      </c>
      <c r="K752" s="82">
        <f>IF(SP_SUL!AK753="","*",SP_SUL!AK753)</f>
        <v>0</v>
      </c>
      <c r="L752" s="82" t="str">
        <f>IF(SP_SUL!AM753="","*",SP_SUL!AM753)</f>
        <v>-</v>
      </c>
      <c r="M752" s="82">
        <f>IF(SP_SUL!AP753="","*",SP_SUL!AP753)</f>
        <v>0</v>
      </c>
      <c r="N752" s="82" t="str">
        <f>IF(SP_SUL!AM753="","*",SP_SUL!AM753)</f>
        <v>-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-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 t="str">
        <f>IF(SP_SUL!B755="","*",SP_SUL!B755)</f>
        <v>*</v>
      </c>
      <c r="B754" s="82" t="str">
        <f>IF(SP_SUL!X755="","*",SP_SUL!X755)</f>
        <v>*</v>
      </c>
      <c r="C754" s="82" t="str">
        <f>IF(SP_SUL!S755="","*",SP_SUL!S755)</f>
        <v>-</v>
      </c>
      <c r="D754" s="82" t="str">
        <f>IF(SP_SUL!T755="","*",SP_SUL!T755)</f>
        <v>-</v>
      </c>
      <c r="E754" s="82" t="str">
        <f>IF(SP_SUL!D755="","*",SP_SUL!D755)</f>
        <v>*</v>
      </c>
      <c r="F754" s="82" t="str">
        <f>IF(SP_SUL!H755="","*",SP_SUL!H755)</f>
        <v>*</v>
      </c>
      <c r="G754" s="82" t="str">
        <f>IF(SP_SUL!M755="","*",SP_SUL!M755)</f>
        <v>-</v>
      </c>
      <c r="H754" s="115" t="str">
        <f>IF(SP_SUL!K755="","*",SP_SUL!K755)</f>
        <v>*</v>
      </c>
      <c r="I754" s="112" t="str">
        <f>IF(SP_SUL!O755="","*",SP_SUL!O755)</f>
        <v>*</v>
      </c>
      <c r="J754" s="112" t="str">
        <f>IF(SP_SUL!P755="","*",SP_SUL!P755)</f>
        <v>*</v>
      </c>
      <c r="K754" s="82">
        <f>IF(SP_SUL!AK755="","*",SP_SUL!AK755)</f>
        <v>0</v>
      </c>
      <c r="L754" s="82" t="str">
        <f>IF(SP_SUL!AM755="","*",SP_SUL!AM755)</f>
        <v>-</v>
      </c>
      <c r="M754" s="82">
        <f>IF(SP_SUL!AP755="","*",SP_SUL!AP755)</f>
        <v>0</v>
      </c>
      <c r="N754" s="82" t="str">
        <f>IF(SP_SUL!AM755="","*",SP_SUL!AM755)</f>
        <v>-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*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*</v>
      </c>
      <c r="C757" s="82" t="str">
        <f>IF(SP_SUL!S758="","*",SP_SUL!S758)</f>
        <v>-</v>
      </c>
      <c r="D757" s="82" t="str">
        <f>IF(SP_SUL!T758="","*",SP_SUL!T758)</f>
        <v>-</v>
      </c>
      <c r="E757" s="82" t="str">
        <f>IF(SP_SUL!D758="","*",SP_SUL!D758)</f>
        <v>*</v>
      </c>
      <c r="F757" s="82" t="str">
        <f>IF(SP_SUL!H758="","*",SP_SUL!H758)</f>
        <v>*</v>
      </c>
      <c r="G757" s="82" t="str">
        <f>IF(SP_SUL!M758="","*",SP_SUL!M758)</f>
        <v>-</v>
      </c>
      <c r="H757" s="115" t="str">
        <f>IF(SP_SUL!K758="","*",SP_SUL!K758)</f>
        <v>*</v>
      </c>
      <c r="I757" s="112" t="str">
        <f>IF(SP_SUL!O758="","*",SP_SUL!O758)</f>
        <v>*</v>
      </c>
      <c r="J757" s="112" t="str">
        <f>IF(SP_SUL!P758="","*",SP_SUL!P758)</f>
        <v>*</v>
      </c>
      <c r="K757" s="82">
        <f>IF(SP_SUL!AK758="","*",SP_SUL!AK758)</f>
        <v>0</v>
      </c>
      <c r="L757" s="82" t="str">
        <f>IF(SP_SUL!AM758="","*",SP_SUL!AM758)</f>
        <v>-</v>
      </c>
      <c r="M757" s="82">
        <f>IF(SP_SUL!AP758="","*",SP_SUL!AP758)</f>
        <v>0</v>
      </c>
      <c r="N757" s="82" t="str">
        <f>IF(SP_SUL!AM758="","*",SP_SUL!AM758)</f>
        <v>-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*</v>
      </c>
      <c r="C758" s="82" t="str">
        <f>IF(SP_SUL!S759="","*",SP_SUL!S759)</f>
        <v>-</v>
      </c>
      <c r="D758" s="82" t="str">
        <f>IF(SP_SUL!T759="","*",SP_SUL!T759)</f>
        <v>-</v>
      </c>
      <c r="E758" s="82" t="str">
        <f>IF(SP_SUL!D759="","*",SP_SUL!D759)</f>
        <v>*</v>
      </c>
      <c r="F758" s="82" t="str">
        <f>IF(SP_SUL!H759="","*",SP_SUL!H759)</f>
        <v>*</v>
      </c>
      <c r="G758" s="82" t="str">
        <f>IF(SP_SUL!M759="","*",SP_SUL!M759)</f>
        <v>-</v>
      </c>
      <c r="H758" s="115" t="str">
        <f>IF(SP_SUL!K759="","*",SP_SUL!K759)</f>
        <v>*</v>
      </c>
      <c r="I758" s="112" t="str">
        <f>IF(SP_SUL!O759="","*",SP_SUL!O759)</f>
        <v>*</v>
      </c>
      <c r="J758" s="112" t="str">
        <f>IF(SP_SUL!P759="","*",SP_SUL!P759)</f>
        <v>*</v>
      </c>
      <c r="K758" s="82">
        <f>IF(SP_SUL!AK759="","*",SP_SUL!AK759)</f>
        <v>0</v>
      </c>
      <c r="L758" s="82" t="str">
        <f>IF(SP_SUL!AM759="","*",SP_SUL!AM759)</f>
        <v>-</v>
      </c>
      <c r="M758" s="82">
        <f>IF(SP_SUL!AP759="","*",SP_SUL!AP759)</f>
        <v>0</v>
      </c>
      <c r="N758" s="82" t="str">
        <f>IF(SP_SUL!AM759="","*",SP_SUL!AM759)</f>
        <v>-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 t="str">
        <f>IF(SP_SUL!B761="","*",SP_SUL!B761)</f>
        <v>*</v>
      </c>
      <c r="B760" s="82" t="str">
        <f>IF(SP_SUL!X761="","*",SP_SUL!X761)</f>
        <v>*</v>
      </c>
      <c r="C760" s="82" t="str">
        <f>IF(SP_SUL!S761="","*",SP_SUL!S761)</f>
        <v>-</v>
      </c>
      <c r="D760" s="82" t="str">
        <f>IF(SP_SUL!T761="","*",SP_SUL!T761)</f>
        <v>-</v>
      </c>
      <c r="E760" s="82" t="str">
        <f>IF(SP_SUL!D761="","*",SP_SUL!D761)</f>
        <v>*</v>
      </c>
      <c r="F760" s="82" t="str">
        <f>IF(SP_SUL!H761="","*",SP_SUL!H761)</f>
        <v>*</v>
      </c>
      <c r="G760" s="82" t="str">
        <f>IF(SP_SUL!M761="","*",SP_SUL!M761)</f>
        <v>-</v>
      </c>
      <c r="H760" s="115" t="str">
        <f>IF(SP_SUL!K761="","*",SP_SUL!K761)</f>
        <v>*</v>
      </c>
      <c r="I760" s="112" t="str">
        <f>IF(SP_SUL!O761="","*",SP_SUL!O761)</f>
        <v>*</v>
      </c>
      <c r="J760" s="112" t="str">
        <f>IF(SP_SUL!P761="","*",SP_SUL!P761)</f>
        <v>*</v>
      </c>
      <c r="K760" s="82">
        <f>IF(SP_SUL!AK761="","*",SP_SUL!AK761)</f>
        <v>0</v>
      </c>
      <c r="L760" s="82" t="str">
        <f>IF(SP_SUL!AM761="","*",SP_SUL!AM761)</f>
        <v>-</v>
      </c>
      <c r="M760" s="82">
        <f>IF(SP_SUL!AP761="","*",SP_SUL!AP761)</f>
        <v>0</v>
      </c>
      <c r="N760" s="82" t="str">
        <f>IF(SP_SUL!AM761="","*",SP_SUL!AM761)</f>
        <v>-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 t="str">
        <f>IF(SP_SUL!B762="","*",SP_SUL!B762)</f>
        <v>*</v>
      </c>
      <c r="B761" s="82" t="str">
        <f>IF(SP_SUL!X762="","*",SP_SUL!X762)</f>
        <v>*</v>
      </c>
      <c r="C761" s="82" t="str">
        <f>IF(SP_SUL!S762="","*",SP_SUL!S762)</f>
        <v>-</v>
      </c>
      <c r="D761" s="82" t="str">
        <f>IF(SP_SUL!T762="","*",SP_SUL!T762)</f>
        <v>-</v>
      </c>
      <c r="E761" s="82" t="str">
        <f>IF(SP_SUL!D762="","*",SP_SUL!D762)</f>
        <v>*</v>
      </c>
      <c r="F761" s="82" t="str">
        <f>IF(SP_SUL!H762="","*",SP_SUL!H762)</f>
        <v>*</v>
      </c>
      <c r="G761" s="82" t="str">
        <f>IF(SP_SUL!M762="","*",SP_SUL!M762)</f>
        <v>-</v>
      </c>
      <c r="H761" s="115" t="str">
        <f>IF(SP_SUL!K762="","*",SP_SUL!K762)</f>
        <v>*</v>
      </c>
      <c r="I761" s="112" t="str">
        <f>IF(SP_SUL!O762="","*",SP_SUL!O762)</f>
        <v>*</v>
      </c>
      <c r="J761" s="112" t="str">
        <f>IF(SP_SUL!P762="","*",SP_SUL!P762)</f>
        <v>*</v>
      </c>
      <c r="K761" s="82">
        <f>IF(SP_SUL!AK762="","*",SP_SUL!AK762)</f>
        <v>0</v>
      </c>
      <c r="L761" s="82" t="str">
        <f>IF(SP_SUL!AM762="","*",SP_SUL!AM762)</f>
        <v>-</v>
      </c>
      <c r="M761" s="82">
        <f>IF(SP_SUL!AP762="","*",SP_SUL!AP762)</f>
        <v>0</v>
      </c>
      <c r="N761" s="82" t="str">
        <f>IF(SP_SUL!AM762="","*",SP_SUL!AM762)</f>
        <v>-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 t="str">
        <f>IF(SP_SUL!B763="","*",SP_SUL!B763)</f>
        <v>*</v>
      </c>
      <c r="B762" s="82" t="str">
        <f>IF(SP_SUL!X763="","*",SP_SUL!X763)</f>
        <v>*</v>
      </c>
      <c r="C762" s="82" t="str">
        <f>IF(SP_SUL!S763="","*",SP_SUL!S763)</f>
        <v>-</v>
      </c>
      <c r="D762" s="82" t="str">
        <f>IF(SP_SUL!T763="","*",SP_SUL!T763)</f>
        <v>-</v>
      </c>
      <c r="E762" s="82" t="str">
        <f>IF(SP_SUL!D763="","*",SP_SUL!D763)</f>
        <v>*</v>
      </c>
      <c r="F762" s="82" t="str">
        <f>IF(SP_SUL!H763="","*",SP_SUL!H763)</f>
        <v>*</v>
      </c>
      <c r="G762" s="82" t="str">
        <f>IF(SP_SUL!M763="","*",SP_SUL!M763)</f>
        <v>-</v>
      </c>
      <c r="H762" s="115" t="str">
        <f>IF(SP_SUL!K763="","*",SP_SUL!K763)</f>
        <v>*</v>
      </c>
      <c r="I762" s="112" t="str">
        <f>IF(SP_SUL!O763="","*",SP_SUL!O763)</f>
        <v>*</v>
      </c>
      <c r="J762" s="112" t="str">
        <f>IF(SP_SUL!P763="","*",SP_SUL!P763)</f>
        <v>*</v>
      </c>
      <c r="K762" s="82">
        <f>IF(SP_SUL!AK763="","*",SP_SUL!AK763)</f>
        <v>0</v>
      </c>
      <c r="L762" s="82" t="str">
        <f>IF(SP_SUL!AM763="","*",SP_SUL!AM763)</f>
        <v>-</v>
      </c>
      <c r="M762" s="82">
        <f>IF(SP_SUL!AP763="","*",SP_SUL!AP763)</f>
        <v>0</v>
      </c>
      <c r="N762" s="82" t="str">
        <f>IF(SP_SUL!AM763="","*",SP_SUL!AM763)</f>
        <v>-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 t="str">
        <f>IF(SP_SUL!B764="","*",SP_SUL!B764)</f>
        <v>*</v>
      </c>
      <c r="B763" s="82" t="str">
        <f>IF(SP_SUL!X764="","*",SP_SUL!X764)</f>
        <v>*</v>
      </c>
      <c r="C763" s="82" t="str">
        <f>IF(SP_SUL!S764="","*",SP_SUL!S764)</f>
        <v>-</v>
      </c>
      <c r="D763" s="82" t="str">
        <f>IF(SP_SUL!T764="","*",SP_SUL!T764)</f>
        <v>-</v>
      </c>
      <c r="E763" s="82" t="str">
        <f>IF(SP_SUL!D764="","*",SP_SUL!D764)</f>
        <v>*</v>
      </c>
      <c r="F763" s="82" t="str">
        <f>IF(SP_SUL!H764="","*",SP_SUL!H764)</f>
        <v>*</v>
      </c>
      <c r="G763" s="82" t="str">
        <f>IF(SP_SUL!M764="","*",SP_SUL!M764)</f>
        <v>-</v>
      </c>
      <c r="H763" s="115" t="str">
        <f>IF(SP_SUL!K764="","*",SP_SUL!K764)</f>
        <v>*</v>
      </c>
      <c r="I763" s="112" t="str">
        <f>IF(SP_SUL!O764="","*",SP_SUL!O764)</f>
        <v>*</v>
      </c>
      <c r="J763" s="112" t="str">
        <f>IF(SP_SUL!P764="","*",SP_SUL!P764)</f>
        <v>*</v>
      </c>
      <c r="K763" s="82">
        <f>IF(SP_SUL!AK764="","*",SP_SUL!AK764)</f>
        <v>0</v>
      </c>
      <c r="L763" s="82" t="str">
        <f>IF(SP_SUL!AM764="","*",SP_SUL!AM764)</f>
        <v>-</v>
      </c>
      <c r="M763" s="82">
        <f>IF(SP_SUL!AP764="","*",SP_SUL!AP764)</f>
        <v>0</v>
      </c>
      <c r="N763" s="82" t="str">
        <f>IF(SP_SUL!AM764="","*",SP_SUL!AM764)</f>
        <v>-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 t="str">
        <f>IF(SP_SUL!B765="","*",SP_SUL!B765)</f>
        <v>*</v>
      </c>
      <c r="B764" s="82" t="str">
        <f>IF(SP_SUL!X765="","*",SP_SUL!X765)</f>
        <v>*</v>
      </c>
      <c r="C764" s="82" t="str">
        <f>IF(SP_SUL!S765="","*",SP_SUL!S765)</f>
        <v>-</v>
      </c>
      <c r="D764" s="82" t="str">
        <f>IF(SP_SUL!T765="","*",SP_SUL!T765)</f>
        <v>-</v>
      </c>
      <c r="E764" s="82" t="str">
        <f>IF(SP_SUL!D765="","*",SP_SUL!D765)</f>
        <v>*</v>
      </c>
      <c r="F764" s="82" t="str">
        <f>IF(SP_SUL!H765="","*",SP_SUL!H765)</f>
        <v>*</v>
      </c>
      <c r="G764" s="82" t="str">
        <f>IF(SP_SUL!M765="","*",SP_SUL!M765)</f>
        <v>-</v>
      </c>
      <c r="H764" s="115" t="str">
        <f>IF(SP_SUL!K765="","*",SP_SUL!K765)</f>
        <v>*</v>
      </c>
      <c r="I764" s="112" t="str">
        <f>IF(SP_SUL!O765="","*",SP_SUL!O765)</f>
        <v>*</v>
      </c>
      <c r="J764" s="112" t="str">
        <f>IF(SP_SUL!P765="","*",SP_SUL!P765)</f>
        <v>*</v>
      </c>
      <c r="K764" s="82">
        <f>IF(SP_SUL!AK765="","*",SP_SUL!AK765)</f>
        <v>0</v>
      </c>
      <c r="L764" s="82" t="str">
        <f>IF(SP_SUL!AM765="","*",SP_SUL!AM765)</f>
        <v>-</v>
      </c>
      <c r="M764" s="82">
        <f>IF(SP_SUL!AP765="","*",SP_SUL!AP765)</f>
        <v>0</v>
      </c>
      <c r="N764" s="82" t="str">
        <f>IF(SP_SUL!AM765="","*",SP_SUL!AM765)</f>
        <v>-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 t="str">
        <f>IF(SP_SUL!B766="","*",SP_SUL!B766)</f>
        <v>*</v>
      </c>
      <c r="B765" s="82" t="str">
        <f>IF(SP_SUL!X766="","*",SP_SUL!X766)</f>
        <v>*</v>
      </c>
      <c r="C765" s="82" t="str">
        <f>IF(SP_SUL!S766="","*",SP_SUL!S766)</f>
        <v>-</v>
      </c>
      <c r="D765" s="82" t="str">
        <f>IF(SP_SUL!T766="","*",SP_SUL!T766)</f>
        <v>-</v>
      </c>
      <c r="E765" s="82" t="str">
        <f>IF(SP_SUL!D766="","*",SP_SUL!D766)</f>
        <v>*</v>
      </c>
      <c r="F765" s="82" t="str">
        <f>IF(SP_SUL!H766="","*",SP_SUL!H766)</f>
        <v>*</v>
      </c>
      <c r="G765" s="82" t="str">
        <f>IF(SP_SUL!M766="","*",SP_SUL!M766)</f>
        <v>-</v>
      </c>
      <c r="H765" s="115" t="str">
        <f>IF(SP_SUL!K766="","*",SP_SUL!K766)</f>
        <v>*</v>
      </c>
      <c r="I765" s="112" t="str">
        <f>IF(SP_SUL!O766="","*",SP_SUL!O766)</f>
        <v>*</v>
      </c>
      <c r="J765" s="112" t="str">
        <f>IF(SP_SUL!P766="","*",SP_SUL!P766)</f>
        <v>*</v>
      </c>
      <c r="K765" s="82">
        <f>IF(SP_SUL!AK766="","*",SP_SUL!AK766)</f>
        <v>0</v>
      </c>
      <c r="L765" s="82" t="str">
        <f>IF(SP_SUL!AM766="","*",SP_SUL!AM766)</f>
        <v>-</v>
      </c>
      <c r="M765" s="82">
        <f>IF(SP_SUL!AP766="","*",SP_SUL!AP766)</f>
        <v>0</v>
      </c>
      <c r="N765" s="82" t="str">
        <f>IF(SP_SUL!AM766="","*",SP_SUL!AM766)</f>
        <v>-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 t="str">
        <f>IF(SP_SUL!B767="","*",SP_SUL!B767)</f>
        <v>*</v>
      </c>
      <c r="B766" s="82" t="str">
        <f>IF(SP_SUL!X767="","*",SP_SUL!X767)</f>
        <v>*</v>
      </c>
      <c r="C766" s="82" t="str">
        <f>IF(SP_SUL!S767="","*",SP_SUL!S767)</f>
        <v>-</v>
      </c>
      <c r="D766" s="82" t="str">
        <f>IF(SP_SUL!T767="","*",SP_SUL!T767)</f>
        <v>-</v>
      </c>
      <c r="E766" s="82" t="str">
        <f>IF(SP_SUL!D767="","*",SP_SUL!D767)</f>
        <v>*</v>
      </c>
      <c r="F766" s="82" t="str">
        <f>IF(SP_SUL!H767="","*",SP_SUL!H767)</f>
        <v>*</v>
      </c>
      <c r="G766" s="82" t="str">
        <f>IF(SP_SUL!M767="","*",SP_SUL!M767)</f>
        <v>-</v>
      </c>
      <c r="H766" s="115" t="str">
        <f>IF(SP_SUL!K767="","*",SP_SUL!K767)</f>
        <v>*</v>
      </c>
      <c r="I766" s="112" t="str">
        <f>IF(SP_SUL!O767="","*",SP_SUL!O767)</f>
        <v>*</v>
      </c>
      <c r="J766" s="112" t="str">
        <f>IF(SP_SUL!P767="","*",SP_SUL!P767)</f>
        <v>*</v>
      </c>
      <c r="K766" s="82">
        <f>IF(SP_SUL!AK767="","*",SP_SUL!AK767)</f>
        <v>0</v>
      </c>
      <c r="L766" s="82" t="str">
        <f>IF(SP_SUL!AM767="","*",SP_SUL!AM767)</f>
        <v>-</v>
      </c>
      <c r="M766" s="82">
        <f>IF(SP_SUL!AP767="","*",SP_SUL!AP767)</f>
        <v>0</v>
      </c>
      <c r="N766" s="82" t="str">
        <f>IF(SP_SUL!AM767="","*",SP_SUL!AM767)</f>
        <v>-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 t="str">
        <f>IF(SP_SUL!B768="","*",SP_SUL!B768)</f>
        <v>*</v>
      </c>
      <c r="B767" s="82" t="str">
        <f>IF(SP_SUL!X768="","*",SP_SUL!X768)</f>
        <v>*</v>
      </c>
      <c r="C767" s="82" t="str">
        <f>IF(SP_SUL!S768="","*",SP_SUL!S768)</f>
        <v>-</v>
      </c>
      <c r="D767" s="82" t="str">
        <f>IF(SP_SUL!T768="","*",SP_SUL!T768)</f>
        <v>-</v>
      </c>
      <c r="E767" s="82" t="str">
        <f>IF(SP_SUL!D768="","*",SP_SUL!D768)</f>
        <v>*</v>
      </c>
      <c r="F767" s="82" t="str">
        <f>IF(SP_SUL!H768="","*",SP_SUL!H768)</f>
        <v>*</v>
      </c>
      <c r="G767" s="82" t="str">
        <f>IF(SP_SUL!M768="","*",SP_SUL!M768)</f>
        <v>-</v>
      </c>
      <c r="H767" s="115" t="str">
        <f>IF(SP_SUL!K768="","*",SP_SUL!K768)</f>
        <v>*</v>
      </c>
      <c r="I767" s="112" t="str">
        <f>IF(SP_SUL!O768="","*",SP_SUL!O768)</f>
        <v>*</v>
      </c>
      <c r="J767" s="112" t="str">
        <f>IF(SP_SUL!P768="","*",SP_SUL!P768)</f>
        <v>*</v>
      </c>
      <c r="K767" s="82">
        <f>IF(SP_SUL!AK768="","*",SP_SUL!AK768)</f>
        <v>0</v>
      </c>
      <c r="L767" s="82" t="str">
        <f>IF(SP_SUL!AM768="","*",SP_SUL!AM768)</f>
        <v>-</v>
      </c>
      <c r="M767" s="82">
        <f>IF(SP_SUL!AP768="","*",SP_SUL!AP768)</f>
        <v>0</v>
      </c>
      <c r="N767" s="82" t="str">
        <f>IF(SP_SUL!AM768="","*",SP_SUL!AM768)</f>
        <v>-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 t="str">
        <f>IF(SP_SUL!B769="","*",SP_SUL!B769)</f>
        <v>*</v>
      </c>
      <c r="B768" s="82" t="str">
        <f>IF(SP_SUL!X769="","*",SP_SUL!X769)</f>
        <v>*</v>
      </c>
      <c r="C768" s="82" t="str">
        <f>IF(SP_SUL!S769="","*",SP_SUL!S769)</f>
        <v>-</v>
      </c>
      <c r="D768" s="82" t="str">
        <f>IF(SP_SUL!T769="","*",SP_SUL!T769)</f>
        <v>-</v>
      </c>
      <c r="E768" s="82" t="str">
        <f>IF(SP_SUL!D769="","*",SP_SUL!D769)</f>
        <v>*</v>
      </c>
      <c r="F768" s="82" t="str">
        <f>IF(SP_SUL!H769="","*",SP_SUL!H769)</f>
        <v>*</v>
      </c>
      <c r="G768" s="82" t="str">
        <f>IF(SP_SUL!M769="","*",SP_SUL!M769)</f>
        <v>-</v>
      </c>
      <c r="H768" s="115" t="str">
        <f>IF(SP_SUL!K769="","*",SP_SUL!K769)</f>
        <v>*</v>
      </c>
      <c r="I768" s="112" t="str">
        <f>IF(SP_SUL!O769="","*",SP_SUL!O769)</f>
        <v>*</v>
      </c>
      <c r="J768" s="112" t="str">
        <f>IF(SP_SUL!P769="","*",SP_SUL!P769)</f>
        <v>*</v>
      </c>
      <c r="K768" s="82">
        <f>IF(SP_SUL!AK769="","*",SP_SUL!AK769)</f>
        <v>0</v>
      </c>
      <c r="L768" s="82" t="str">
        <f>IF(SP_SUL!AM769="","*",SP_SUL!AM769)</f>
        <v>-</v>
      </c>
      <c r="M768" s="82">
        <f>IF(SP_SUL!AP769="","*",SP_SUL!AP769)</f>
        <v>0</v>
      </c>
      <c r="N768" s="82" t="str">
        <f>IF(SP_SUL!AM769="","*",SP_SUL!AM769)</f>
        <v>-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*</v>
      </c>
      <c r="D1002" s="82" t="str">
        <f>IF(SP_SUL!T1003="","*",SP_SUL!T1003)</f>
        <v>*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*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 t="str">
        <f>IF(SP_SUL!AK1003="","*",SP_SUL!AK1003)</f>
        <v>*</v>
      </c>
      <c r="L1002" s="82" t="str">
        <f>IF(SP_SUL!AM1003="","*",SP_SUL!AM1003)</f>
        <v>*</v>
      </c>
      <c r="M1002" s="82" t="str">
        <f>IF(SP_SUL!AP1003="","*",SP_SUL!AP1003)</f>
        <v>*</v>
      </c>
      <c r="N1002" s="82" t="str">
        <f>IF(SP_SUL!AM1003="","*",SP_SUL!AM1003)</f>
        <v>*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689" sqref="B689:T7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5"/>
      <c r="B1" s="256"/>
      <c r="C1" s="257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8" t="s">
        <v>1043</v>
      </c>
      <c r="Q1" s="259"/>
      <c r="R1" s="110"/>
      <c r="S1" s="83"/>
      <c r="T1" s="85"/>
      <c r="U1" s="260" t="s">
        <v>2075</v>
      </c>
      <c r="V1" s="260"/>
      <c r="W1" s="260"/>
    </row>
    <row r="2" spans="1:23" ht="15" customHeight="1">
      <c r="A2" s="86" t="s">
        <v>2076</v>
      </c>
      <c r="B2" s="86" t="s">
        <v>2071</v>
      </c>
      <c r="C2" s="86" t="s">
        <v>411</v>
      </c>
      <c r="D2" s="87" t="s">
        <v>995</v>
      </c>
      <c r="E2" s="87" t="s">
        <v>4</v>
      </c>
      <c r="F2" s="87" t="s">
        <v>2070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2077</v>
      </c>
      <c r="T2" s="90" t="s">
        <v>998</v>
      </c>
      <c r="U2" s="137">
        <f ca="1">TODAY()-1</f>
        <v>46079</v>
      </c>
      <c r="V2" s="137">
        <f ca="1">U2-1</f>
        <v>46078</v>
      </c>
      <c r="W2" s="137">
        <f ca="1">V2-1</f>
        <v>46077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1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>
        <f ca="1">_xlfn.XLOOKUP(G17&amp;$V$2,BS_CONTROLE[CHAVE],BS_CONTROLE[Quantidade_11],"-")</f>
        <v>0</v>
      </c>
      <c r="W17" s="136">
        <f ca="1">_xlfn.XLOOKUP(G17&amp;$W$2,BS_CONTROLE[CHAVE],BS_CONTROLE[Quantidade_11],"-")</f>
        <v>0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0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0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1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1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1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>
        <f ca="1">_xlfn.XLOOKUP(G109&amp;$V$2,BS_CONTROLE[CHAVE],BS_CONTROLE[Quantidade_11],"-")</f>
        <v>0</v>
      </c>
      <c r="W109" s="136">
        <f ca="1">_xlfn.XLOOKUP(G109&amp;$W$2,BS_CONTROLE[CHAVE],BS_CONTROLE[Quantidade_11],"-")</f>
        <v>0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1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0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1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>
        <f ca="1">_xlfn.XLOOKUP(G163&amp;$W$2,BS_CONTROLE[CHAVE],BS_CONTROLE[Quantidade_11],"-")</f>
        <v>0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>
        <f ca="1">_xlfn.XLOOKUP(G176&amp;$W$2,BS_CONTROLE[CHAVE],BS_CONTROLE[Quantidade_11],"-")</f>
        <v>0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60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>
        <f ca="1">_xlfn.XLOOKUP(G226&amp;$V$2,BS_CONTROLE[CHAVE],BS_CONTROLE[Quantidade_11],"-")</f>
        <v>0</v>
      </c>
      <c r="W226" s="136">
        <f ca="1">_xlfn.XLOOKUP(G226&amp;$W$2,BS_CONTROLE[CHAVE],BS_CONTROLE[Quantidade_11],"-")</f>
        <v>0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0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60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>
        <f ca="1">_xlfn.XLOOKUP(G237&amp;$W$2,BS_CONTROLE[CHAVE],BS_CONTROLE[Quantidade_11],"-")</f>
        <v>0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0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1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0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60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60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>
        <f ca="1">_xlfn.XLOOKUP(G321&amp;$W$2,BS_CONTROLE[CHAVE],BS_CONTROLE[Quantidade_11],"-")</f>
        <v>0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1</v>
      </c>
      <c r="W322" s="136">
        <f ca="1">_xlfn.XLOOKUP(G322&amp;$W$2,BS_CONTROLE[CHAVE],BS_CONTROLE[Quantidade_11],"-")</f>
        <v>0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1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0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60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0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0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1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0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60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>
        <f ca="1">_xlfn.XLOOKUP(G443&amp;$V$2,BS_CONTROLE[CHAVE],BS_CONTROLE[Quantidade_11],"-")</f>
        <v>0</v>
      </c>
      <c r="W443" s="136">
        <f ca="1">_xlfn.XLOOKUP(G443&amp;$W$2,BS_CONTROLE[CHAVE],BS_CONTROLE[Quantidade_11],"-")</f>
        <v>0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60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0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60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0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>
        <f ca="1">_xlfn.XLOOKUP(G518&amp;$W$2,BS_CONTROLE[CHAVE],BS_CONTROLE[Quantidade_11],"-")</f>
        <v>0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>
        <f ca="1">_xlfn.XLOOKUP(G524&amp;$W$2,BS_CONTROLE[CHAVE],BS_CONTROLE[Quantidade_11],"-")</f>
        <v>0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1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>
        <f ca="1">_xlfn.XLOOKUP(G532&amp;$V$2,BS_CONTROLE[CHAVE],BS_CONTROLE[Quantidade_11],"-")</f>
        <v>0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>
        <f ca="1">_xlfn.XLOOKUP(G533&amp;$W$2,BS_CONTROLE[CHAVE],BS_CONTROLE[Quantidade_11],"-")</f>
        <v>0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0</v>
      </c>
      <c r="V541" s="136">
        <f ca="1">_xlfn.XLOOKUP(G541&amp;$V$2,BS_CONTROLE[CHAVE],BS_CONTROLE[Quantidade_11],"-")</f>
        <v>0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312</v>
      </c>
      <c r="V553" s="136">
        <f ca="1">_xlfn.XLOOKUP(G553&amp;$V$2,BS_CONTROLE[CHAVE],BS_CONTROLE[Quantidade_11],"-")</f>
        <v>0</v>
      </c>
      <c r="W553" s="136">
        <f ca="1">_xlfn.XLOOKUP(G553&amp;$W$2,BS_CONTROLE[CHAVE],BS_CONTROLE[Quantidade_11],"-")</f>
        <v>0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>
        <f ca="1">_xlfn.XLOOKUP(G554&amp;$V$2,BS_CONTROLE[CHAVE],BS_CONTROLE[Quantidade_11],"-")</f>
        <v>1</v>
      </c>
      <c r="W554" s="136">
        <f ca="1">_xlfn.XLOOKUP(G554&amp;$W$2,BS_CONTROLE[CHAVE],BS_CONTROLE[Quantidade_11],"-")</f>
        <v>0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>
        <f ca="1">_xlfn.XLOOKUP(G565&amp;$U$2,BS_CONTROLE[CHAVE],BS_CONTROLE[Quantidade_11],"-")</f>
        <v>1</v>
      </c>
      <c r="V565" s="136">
        <f ca="1">_xlfn.XLOOKUP(G565&amp;$V$2,BS_CONTROLE[CHAVE],BS_CONTROLE[Quantidade_11],"-")</f>
        <v>0</v>
      </c>
      <c r="W565" s="136">
        <f ca="1">_xlfn.XLOOKUP(G565&amp;$W$2,BS_CONTROLE[CHAVE],BS_CONTROLE[Quantidade_11],"-")</f>
        <v>0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>
        <f ca="1">_xlfn.XLOOKUP(G570&amp;$U$2,BS_CONTROLE[CHAVE],BS_CONTROLE[Quantidade_11],"-")</f>
        <v>1</v>
      </c>
      <c r="V570" s="136">
        <f ca="1">_xlfn.XLOOKUP(G570&amp;$V$2,BS_CONTROLE[CHAVE],BS_CONTROLE[Quantidade_11],"-")</f>
        <v>0</v>
      </c>
      <c r="W570" s="136">
        <f ca="1">_xlfn.XLOOKUP(G570&amp;$W$2,BS_CONTROLE[CHAVE],BS_CONTROLE[Quantidade_11],"-")</f>
        <v>0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0</v>
      </c>
      <c r="V579" s="136">
        <f ca="1">_xlfn.XLOOKUP(G579&amp;$V$2,BS_CONTROLE[CHAVE],BS_CONTROLE[Quantidade_11],"-")</f>
        <v>0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312</v>
      </c>
      <c r="V583" s="136">
        <f ca="1">_xlfn.XLOOKUP(G583&amp;$V$2,BS_CONTROLE[CHAVE],BS_CONTROLE[Quantidade_11],"-")</f>
        <v>0</v>
      </c>
      <c r="W583" s="136">
        <f ca="1">_xlfn.XLOOKUP(G583&amp;$W$2,BS_CONTROLE[CHAVE],BS_CONTROLE[Quantidade_11],"-")</f>
        <v>0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>
        <f ca="1">_xlfn.XLOOKUP(G584&amp;$U$2,BS_CONTROLE[CHAVE],BS_CONTROLE[Quantidade_11],"-")</f>
        <v>1</v>
      </c>
      <c r="V584" s="136" t="str">
        <f ca="1">_xlfn.XLOOKUP(G584&amp;$V$2,BS_CONTROLE[CHAVE],BS_CONTROLE[Quantidade_11],"-")</f>
        <v>-</v>
      </c>
      <c r="W584" s="136">
        <f ca="1">_xlfn.XLOOKUP(G584&amp;$W$2,BS_CONTROLE[CHAVE],BS_CONTROLE[Quantidade_11],"-")</f>
        <v>0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>
        <f ca="1">_xlfn.XLOOKUP(G586&amp;$V$2,BS_CONTROLE[CHAVE],BS_CONTROLE[Quantidade_11],"-")</f>
        <v>0</v>
      </c>
      <c r="W586" s="136">
        <f ca="1">_xlfn.XLOOKUP(G586&amp;$W$2,BS_CONTROLE[CHAVE],BS_CONTROLE[Quantidade_11],"-")</f>
        <v>0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 t="str">
        <f ca="1">_xlfn.XLOOKUP(G587&amp;$U$2,BS_CONTROLE[CHAVE],BS_CONTROLE[Quantidade_11],"-")</f>
        <v>-</v>
      </c>
      <c r="V587" s="136">
        <f ca="1">_xlfn.XLOOKUP(G587&amp;$V$2,BS_CONTROLE[CHAVE],BS_CONTROLE[Quantidade_11],"-")</f>
        <v>1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>
        <f ca="1">_xlfn.XLOOKUP(G595&amp;$V$2,BS_CONTROLE[CHAVE],BS_CONTROLE[Quantidade_11],"-")</f>
        <v>0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>
        <f ca="1">_xlfn.XLOOKUP(G597&amp;$W$2,BS_CONTROLE[CHAVE],BS_CONTROLE[Quantidade_11],"-")</f>
        <v>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>
        <f ca="1">_xlfn.XLOOKUP(G600&amp;$U$2,BS_CONTROLE[CHAVE],BS_CONTROLE[Quantidade_11],"-")</f>
        <v>1</v>
      </c>
      <c r="V600" s="136">
        <f ca="1">_xlfn.XLOOKUP(G600&amp;$V$2,BS_CONTROLE[CHAVE],BS_CONTROLE[Quantidade_11],"-")</f>
        <v>0</v>
      </c>
      <c r="W600" s="136">
        <f ca="1">_xlfn.XLOOKUP(G600&amp;$W$2,BS_CONTROLE[CHAVE],BS_CONTROLE[Quantidade_11],"-")</f>
        <v>0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0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0</v>
      </c>
      <c r="W604" s="136">
        <f ca="1">_xlfn.XLOOKUP(G604&amp;$W$2,BS_CONTROLE[CHAVE],BS_CONTROLE[Quantidade_11],"-")</f>
        <v>0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 t="str">
        <f ca="1">_xlfn.XLOOKUP(G605&amp;$U$2,BS_CONTROLE[CHAVE],BS_CONTROLE[Quantidade_11],"-")</f>
        <v>-</v>
      </c>
      <c r="V605" s="136">
        <f ca="1">_xlfn.XLOOKUP(G605&amp;$V$2,BS_CONTROLE[CHAVE],BS_CONTROLE[Quantidade_11],"-")</f>
        <v>90</v>
      </c>
      <c r="W605" s="136">
        <f ca="1">_xlfn.XLOOKUP(G605&amp;$W$2,BS_CONTROLE[CHAVE],BS_CONTROLE[Quantidade_11],"-")</f>
        <v>100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0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60</v>
      </c>
      <c r="V613" s="136">
        <f ca="1">_xlfn.XLOOKUP(G613&amp;$V$2,BS_CONTROLE[CHAVE],BS_CONTROLE[Quantidade_11],"-")</f>
        <v>40</v>
      </c>
      <c r="W613" s="136">
        <f ca="1">_xlfn.XLOOKUP(G613&amp;$W$2,BS_CONTROLE[CHAVE],BS_CONTROLE[Quantidade_11],"-")</f>
        <v>0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>
        <f ca="1">_xlfn.XLOOKUP(G614&amp;$W$2,BS_CONTROLE[CHAVE],BS_CONTROLE[Quantidade_11],"-")</f>
        <v>0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>
        <f ca="1">_xlfn.XLOOKUP(G615&amp;$U$2,BS_CONTROLE[CHAVE],BS_CONTROLE[Quantidade_11],"-")</f>
        <v>312</v>
      </c>
      <c r="V615" s="136">
        <f ca="1">_xlfn.XLOOKUP(G615&amp;$V$2,BS_CONTROLE[CHAVE],BS_CONTROLE[Quantidade_11],"-")</f>
        <v>0</v>
      </c>
      <c r="W615" s="136">
        <f ca="1">_xlfn.XLOOKUP(G615&amp;$W$2,BS_CONTROLE[CHAVE],BS_CONTROLE[Quantidade_11],"-")</f>
        <v>0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 t="str">
        <f ca="1">_xlfn.XLOOKUP(G617&amp;$U$2,BS_CONTROLE[CHAVE],BS_CONTROLE[Quantidade_11],"-")</f>
        <v>-</v>
      </c>
      <c r="V617" s="136">
        <f ca="1">_xlfn.XLOOKUP(G617&amp;$V$2,BS_CONTROLE[CHAVE],BS_CONTROLE[Quantidade_11],"-")</f>
        <v>0</v>
      </c>
      <c r="W617" s="136">
        <f ca="1">_xlfn.XLOOKUP(G617&amp;$W$2,BS_CONTROLE[CHAVE],BS_CONTROLE[Quantidade_11],"-")</f>
        <v>0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>
        <f ca="1">_xlfn.XLOOKUP(G619&amp;$U$2,BS_CONTROLE[CHAVE],BS_CONTROLE[Quantidade_11],"-")</f>
        <v>1</v>
      </c>
      <c r="V619" s="136" t="str">
        <f ca="1">_xlfn.XLOOKUP(G619&amp;$V$2,BS_CONTROLE[CHAVE],BS_CONTROLE[Quantidade_11],"-")</f>
        <v>-</v>
      </c>
      <c r="W619" s="136">
        <f ca="1">_xlfn.XLOOKUP(G619&amp;$W$2,BS_CONTROLE[CHAVE],BS_CONTROLE[Quantidade_11],"-")</f>
        <v>0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>
        <f ca="1">_xlfn.XLOOKUP(G620&amp;$W$2,BS_CONTROLE[CHAVE],BS_CONTROLE[Quantidade_11],"-")</f>
        <v>0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 t="str">
        <f ca="1">_xlfn.XLOOKUP(G621&amp;$U$2,BS_CONTROLE[CHAVE],BS_CONTROLE[Quantidade_11],"-")</f>
        <v>-</v>
      </c>
      <c r="V621" s="136">
        <f ca="1">_xlfn.XLOOKUP(G621&amp;$V$2,BS_CONTROLE[CHAVE],BS_CONTROLE[Quantidade_11],"-")</f>
        <v>1</v>
      </c>
      <c r="W621" s="136">
        <f ca="1">_xlfn.XLOOKUP(G621&amp;$W$2,BS_CONTROLE[CHAVE],BS_CONTROLE[Quantidade_11],"-")</f>
        <v>0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>
        <f ca="1">_xlfn.XLOOKUP(G623&amp;$W$2,BS_CONTROLE[CHAVE],BS_CONTROLE[Quantidade_11],"-")</f>
        <v>0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>
        <f ca="1">_xlfn.XLOOKUP(G624&amp;$W$2,BS_CONTROLE[CHAVE],BS_CONTROLE[Quantidade_11],"-")</f>
        <v>0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0</v>
      </c>
      <c r="V628" s="136">
        <f ca="1">_xlfn.XLOOKUP(G628&amp;$V$2,BS_CONTROLE[CHAVE],BS_CONTROLE[Quantidade_11],"-")</f>
        <v>0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>
        <f ca="1">_xlfn.XLOOKUP(G631&amp;$U$2,BS_CONTROLE[CHAVE],BS_CONTROLE[Quantidade_11],"-")</f>
        <v>1</v>
      </c>
      <c r="V631" s="136">
        <f ca="1">_xlfn.XLOOKUP(G631&amp;$V$2,BS_CONTROLE[CHAVE],BS_CONTROLE[Quantidade_11],"-")</f>
        <v>0</v>
      </c>
      <c r="W631" s="136">
        <f ca="1">_xlfn.XLOOKUP(G631&amp;$W$2,BS_CONTROLE[CHAVE],BS_CONTROLE[Quantidade_11],"-")</f>
        <v>0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0</v>
      </c>
      <c r="V632" s="136">
        <f ca="1">_xlfn.XLOOKUP(G632&amp;$V$2,BS_CONTROLE[CHAVE],BS_CONTROLE[Quantidade_11],"-")</f>
        <v>0</v>
      </c>
      <c r="W632" s="136">
        <f ca="1">_xlfn.XLOOKUP(G632&amp;$W$2,BS_CONTROLE[CHAVE],BS_CONTROLE[Quantidade_11],"-")</f>
        <v>0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0</v>
      </c>
      <c r="V633" s="136">
        <f ca="1">_xlfn.XLOOKUP(G633&amp;$V$2,BS_CONTROLE[CHAVE],BS_CONTROLE[Quantidade_11],"-")</f>
        <v>0</v>
      </c>
      <c r="W633" s="136">
        <f ca="1">_xlfn.XLOOKUP(G633&amp;$W$2,BS_CONTROLE[CHAVE],BS_CONTROLE[Quantidade_11],"-")</f>
        <v>0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0</v>
      </c>
      <c r="W634" s="136">
        <f ca="1">_xlfn.XLOOKUP(G634&amp;$W$2,BS_CONTROLE[CHAVE],BS_CONTROLE[Quantidade_11],"-")</f>
        <v>0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0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0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 t="str">
        <f ca="1">_xlfn.XLOOKUP(G643&amp;$U$2,BS_CONTROLE[CHAVE],BS_CONTROLE[Quantidade_11],"-")</f>
        <v>-</v>
      </c>
      <c r="V643" s="136">
        <f ca="1">_xlfn.XLOOKUP(G643&amp;$V$2,BS_CONTROLE[CHAVE],BS_CONTROLE[Quantidade_11],"-")</f>
        <v>90</v>
      </c>
      <c r="W643" s="136">
        <f ca="1">_xlfn.XLOOKUP(G643&amp;$W$2,BS_CONTROLE[CHAVE],BS_CONTROLE[Quantidade_11],"-")</f>
        <v>100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>
        <f ca="1">_xlfn.XLOOKUP(G645&amp;$U$2,BS_CONTROLE[CHAVE],BS_CONTROLE[Quantidade_11],"-")</f>
        <v>312</v>
      </c>
      <c r="V645" s="136">
        <f ca="1">_xlfn.XLOOKUP(G645&amp;$V$2,BS_CONTROLE[CHAVE],BS_CONTROLE[Quantidade_11],"-")</f>
        <v>0</v>
      </c>
      <c r="W645" s="136">
        <f ca="1">_xlfn.XLOOKUP(G645&amp;$W$2,BS_CONTROLE[CHAVE],BS_CONTROLE[Quantidade_11],"-")</f>
        <v>0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 t="str">
        <f ca="1">_xlfn.XLOOKUP(G647&amp;$U$2,BS_CONTROLE[CHAVE],BS_CONTROLE[Quantidade_11],"-")</f>
        <v>-</v>
      </c>
      <c r="V647" s="136">
        <f ca="1">_xlfn.XLOOKUP(G647&amp;$V$2,BS_CONTROLE[CHAVE],BS_CONTROLE[Quantidade_11],"-")</f>
        <v>0</v>
      </c>
      <c r="W647" s="136">
        <f ca="1">_xlfn.XLOOKUP(G647&amp;$W$2,BS_CONTROLE[CHAVE],BS_CONTROLE[Quantidade_11],"-")</f>
        <v>0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>
        <f ca="1">_xlfn.XLOOKUP(G648&amp;$U$2,BS_CONTROLE[CHAVE],BS_CONTROLE[Quantidade_11],"-")</f>
        <v>1</v>
      </c>
      <c r="V648" s="136" t="str">
        <f ca="1">_xlfn.XLOOKUP(G648&amp;$V$2,BS_CONTROLE[CHAVE],BS_CONTROLE[Quantidade_11],"-")</f>
        <v>-</v>
      </c>
      <c r="W648" s="136">
        <f ca="1">_xlfn.XLOOKUP(G648&amp;$W$2,BS_CONTROLE[CHAVE],BS_CONTROLE[Quantidade_11],"-")</f>
        <v>0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>
        <f ca="1">_xlfn.XLOOKUP(G649&amp;$U$2,BS_CONTROLE[CHAVE],BS_CONTROLE[Quantidade_11],"-")</f>
        <v>0</v>
      </c>
      <c r="V649" s="136">
        <f ca="1">_xlfn.XLOOKUP(G649&amp;$V$2,BS_CONTROLE[CHAVE],BS_CONTROLE[Quantidade_11],"-")</f>
        <v>0</v>
      </c>
      <c r="W649" s="136" t="str">
        <f ca="1">_xlfn.XLOOKUP(G649&amp;$W$2,BS_CONTROLE[CHAVE],BS_CONTROLE[Quantidade_11],"-")</f>
        <v>-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 t="str">
        <f ca="1">_xlfn.XLOOKUP(G650&amp;$U$2,BS_CONTROLE[CHAVE],BS_CONTROLE[Quantidade_11],"-")</f>
        <v>-</v>
      </c>
      <c r="V650" s="136">
        <f ca="1">_xlfn.XLOOKUP(G650&amp;$V$2,BS_CONTROLE[CHAVE],BS_CONTROLE[Quantidade_11],"-")</f>
        <v>1</v>
      </c>
      <c r="W650" s="136">
        <f ca="1">_xlfn.XLOOKUP(G650&amp;$W$2,BS_CONTROLE[CHAVE],BS_CONTROLE[Quantidade_11],"-")</f>
        <v>0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60</v>
      </c>
      <c r="V651" s="136">
        <f ca="1">_xlfn.XLOOKUP(G651&amp;$V$2,BS_CONTROLE[CHAVE],BS_CONTROLE[Quantidade_11],"-")</f>
        <v>40</v>
      </c>
      <c r="W651" s="136">
        <f ca="1">_xlfn.XLOOKUP(G651&amp;$W$2,BS_CONTROLE[CHAVE],BS_CONTROLE[Quantidade_11],"-")</f>
        <v>0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0</v>
      </c>
      <c r="V653" s="136">
        <f ca="1">_xlfn.XLOOKUP(G653&amp;$V$2,BS_CONTROLE[CHAVE],BS_CONTROLE[Quantidade_11],"-")</f>
        <v>0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0</v>
      </c>
      <c r="V654" s="136">
        <f ca="1">_xlfn.XLOOKUP(G654&amp;$V$2,BS_CONTROLE[CHAVE],BS_CONTROLE[Quantidade_11],"-")</f>
        <v>0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>
        <f ca="1">_xlfn.XLOOKUP(G655&amp;$V$2,BS_CONTROLE[CHAVE],BS_CONTROLE[Quantidade_11],"-")</f>
        <v>1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>
        <f ca="1">_xlfn.XLOOKUP(G657&amp;$U$2,BS_CONTROLE[CHAVE],BS_CONTROLE[Quantidade_11],"-")</f>
        <v>1</v>
      </c>
      <c r="V657" s="136">
        <f ca="1">_xlfn.XLOOKUP(G657&amp;$V$2,BS_CONTROLE[CHAVE],BS_CONTROLE[Quantidade_11],"-")</f>
        <v>0</v>
      </c>
      <c r="W657" s="136">
        <f ca="1">_xlfn.XLOOKUP(G657&amp;$W$2,BS_CONTROLE[CHAVE],BS_CONTROLE[Quantidade_11],"-")</f>
        <v>0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0</v>
      </c>
      <c r="V658" s="136">
        <f ca="1">_xlfn.XLOOKUP(G658&amp;$V$2,BS_CONTROLE[CHAVE],BS_CONTROLE[Quantidade_11],"-")</f>
        <v>0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0</v>
      </c>
      <c r="V659" s="136">
        <f ca="1">_xlfn.XLOOKUP(G659&amp;$V$2,BS_CONTROLE[CHAVE],BS_CONTROLE[Quantidade_11],"-")</f>
        <v>0</v>
      </c>
      <c r="W659" s="136">
        <f ca="1">_xlfn.XLOOKUP(G659&amp;$W$2,BS_CONTROLE[CHAVE],BS_CONTROLE[Quantidade_11],"-")</f>
        <v>0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0</v>
      </c>
      <c r="V660" s="136">
        <f ca="1">_xlfn.XLOOKUP(G660&amp;$V$2,BS_CONTROLE[CHAVE],BS_CONTROLE[Quantidade_11],"-")</f>
        <v>0</v>
      </c>
      <c r="W660" s="136">
        <f ca="1">_xlfn.XLOOKUP(G660&amp;$W$2,BS_CONTROLE[CHAVE],BS_CONTROLE[Quantidade_11],"-")</f>
        <v>0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>
        <f ca="1">_xlfn.XLOOKUP(G663&amp;$U$2,BS_CONTROLE[CHAVE],BS_CONTROLE[Quantidade_11],"-")</f>
        <v>0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0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>
        <f ca="1">_xlfn.XLOOKUP(G667&amp;$U$2,BS_CONTROLE[CHAVE],BS_CONTROLE[Quantidade_11],"-")</f>
        <v>0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Extra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312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>
        <f ca="1">_xlfn.XLOOKUP(G669&amp;$U$2,BS_CONTROLE[CHAVE],BS_CONTROLE[Quantidade_11],"-")</f>
        <v>312</v>
      </c>
      <c r="V669" s="136">
        <f ca="1">_xlfn.XLOOKUP(G669&amp;$V$2,BS_CONTROLE[CHAVE],BS_CONTROLE[Quantidade_11],"-")</f>
        <v>0</v>
      </c>
      <c r="W669" s="136">
        <f ca="1">_xlfn.XLOOKUP(G669&amp;$W$2,BS_CONTROLE[CHAVE],BS_CONTROLE[Quantidade_11],"-")</f>
        <v>0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>
        <f ca="1">_xlfn.XLOOKUP(G671&amp;$U$2,BS_CONTROLE[CHAVE],BS_CONTROLE[Quantidade_11],"-")</f>
        <v>0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>
        <f ca="1">_xlfn.XLOOKUP(G672&amp;$U$2,BS_CONTROLE[CHAVE],BS_CONTROLE[Quantidade_11],"-")</f>
        <v>1</v>
      </c>
      <c r="V672" s="136" t="str">
        <f ca="1">_xlfn.XLOOKUP(G672&amp;$V$2,BS_CONTROLE[CHAVE],BS_CONTROLE[Quantidade_11],"-")</f>
        <v>-</v>
      </c>
      <c r="W672" s="136">
        <f ca="1">_xlfn.XLOOKUP(G672&amp;$W$2,BS_CONTROLE[CHAVE],BS_CONTROLE[Quantidade_11],"-")</f>
        <v>0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 t="str">
        <f ca="1">_xlfn.XLOOKUP(G675&amp;$U$2,BS_CONTROLE[CHAVE],BS_CONTROLE[Quantidade_11],"-")</f>
        <v>-</v>
      </c>
      <c r="V675" s="136">
        <f ca="1">_xlfn.XLOOKUP(G675&amp;$V$2,BS_CONTROLE[CHAVE],BS_CONTROLE[Quantidade_11],"-")</f>
        <v>0</v>
      </c>
      <c r="W675" s="136">
        <f ca="1">_xlfn.XLOOKUP(G675&amp;$W$2,BS_CONTROLE[CHAVE],BS_CONTROLE[Quantidade_11],"-")</f>
        <v>0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>
        <f ca="1">_xlfn.XLOOKUP(G676&amp;$U$2,BS_CONTROLE[CHAVE],BS_CONTROLE[Quantidade_11],"-")</f>
        <v>0</v>
      </c>
      <c r="V676" s="136">
        <f ca="1">_xlfn.XLOOKUP(G676&amp;$V$2,BS_CONTROLE[CHAVE],BS_CONTROLE[Quantidade_11],"-")</f>
        <v>0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>
        <f ca="1">_xlfn.XLOOKUP(G677&amp;$U$2,BS_CONTROLE[CHAVE],BS_CONTROLE[Quantidade_11],"-")</f>
        <v>0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>
        <f ca="1">_xlfn.XLOOKUP(G678&amp;$U$2,BS_CONTROLE[CHAVE],BS_CONTROLE[Quantidade_11],"-")</f>
        <v>0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>
        <f ca="1">_xlfn.XLOOKUP(G679&amp;$U$2,BS_CONTROLE[CHAVE],BS_CONTROLE[Quantidade_11],"-")</f>
        <v>1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>
        <f ca="1">_xlfn.XLOOKUP(G680&amp;$U$2,BS_CONTROLE[CHAVE],BS_CONTROLE[Quantidade_11],"-")</f>
        <v>0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>
        <f ca="1">_xlfn.XLOOKUP(G681&amp;$U$2,BS_CONTROLE[CHAVE],BS_CONTROLE[Quantidade_11],"-")</f>
        <v>1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0</v>
      </c>
      <c r="V682" s="136">
        <f ca="1">_xlfn.XLOOKUP(G682&amp;$V$2,BS_CONTROLE[CHAVE],BS_CONTROLE[Quantidade_11],"-")</f>
        <v>0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60</v>
      </c>
      <c r="V683" s="136">
        <f ca="1">_xlfn.XLOOKUP(G683&amp;$V$2,BS_CONTROLE[CHAVE],BS_CONTROLE[Quantidade_11],"-")</f>
        <v>40</v>
      </c>
      <c r="W683" s="136">
        <f ca="1">_xlfn.XLOOKUP(G683&amp;$W$2,BS_CONTROLE[CHAVE],BS_CONTROLE[Quantidade_11],"-")</f>
        <v>0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0</v>
      </c>
      <c r="V685" s="136">
        <f ca="1">_xlfn.XLOOKUP(G685&amp;$V$2,BS_CONTROLE[CHAVE],BS_CONTROLE[Quantidade_11],"-")</f>
        <v>0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Oportunidade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*</v>
      </c>
      <c r="L687" s="138" t="str">
        <f>IF(SP_SUL!N690="","*",SP_SUL!N690)</f>
        <v>*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Oportunidade</v>
      </c>
      <c r="C688" s="144" t="str">
        <f>IF(SP_SUL!Z691="","*",SP_SUL!Z691)</f>
        <v>*</v>
      </c>
      <c r="D688" s="138" t="str">
        <f>IF(SP_SUL!S691="","*",SP_SUL!S691)</f>
        <v>SP SUL</v>
      </c>
      <c r="E688" s="138" t="str">
        <f>IF(SP_SUL!T691="","*",SP_SUL!T691)</f>
        <v>ZBV-ZRX</v>
      </c>
      <c r="F688" s="143" t="str">
        <f>IF(SP_SUL!B691="","*",SP_SUL!B691)</f>
        <v>*</v>
      </c>
      <c r="G688" s="143" t="str">
        <f>IF(SP_SUL!D691="","*",SP_SUL!D691)</f>
        <v>EXPANSÃO TURMA 1</v>
      </c>
      <c r="H688" s="143" t="str">
        <f>IF(SP_SUL!F691="","*",SP_SUL!F691)</f>
        <v>EXPANSÃO - SOLDA</v>
      </c>
      <c r="I688" s="143" t="str">
        <f>IF(SP_SUL!H691="","*",SP_SUL!H691)</f>
        <v>-</v>
      </c>
      <c r="J688" s="143" t="str">
        <f>IF(SP_SUL!I691="","*",SP_SUL!I691)</f>
        <v>-</v>
      </c>
      <c r="K688" s="138" t="str">
        <f>IF(SP_SUL!M691="","*",SP_SUL!M691)</f>
        <v xml:space="preserve">ZAC-ZSU </v>
      </c>
      <c r="L688" s="138" t="str">
        <f>IF(SP_SUL!N691="","*",SP_SUL!N691)</f>
        <v>K74ZNO/K70K74</v>
      </c>
      <c r="M688" s="139">
        <f>IF(SP_SUL!J691="","*",SP_SUL!J691)</f>
        <v>68</v>
      </c>
      <c r="N688" s="142">
        <f>IF(SP_SUL!K691="","*",SP_SUL!K691)</f>
        <v>74.2</v>
      </c>
      <c r="O688" s="142" t="str">
        <f>IF(SP_SUL!L691="","*",SP_SUL!L691)</f>
        <v>-</v>
      </c>
      <c r="P688" s="141">
        <f>IF(SP_SUL!O691="","*",SP_SUL!O691)</f>
        <v>0.375</v>
      </c>
      <c r="Q688" s="141">
        <f>IF(SP_SUL!P691="","*",SP_SUL!P691)</f>
        <v>6.25E-2</v>
      </c>
      <c r="R688" s="143" t="str">
        <f>IF(SP_SUL!Q691="","*",CONCATENATE(SP_SUL!Q691," ",SP_SUL!R691))</f>
        <v>1 Nº DE SOLDA</v>
      </c>
      <c r="S688" s="143" t="str">
        <f>IF(SP_SUL!V691="","*",SP_SUL!V691)</f>
        <v xml:space="preserve">Elder </v>
      </c>
      <c r="T688" s="143" t="str">
        <f>IF(SP_SUL!W691="","*",SP_SUL!W691)</f>
        <v xml:space="preserve">Execução de solda - Condicionado a temperatura </v>
      </c>
      <c r="U688" s="136">
        <f ca="1">_xlfn.XLOOKUP(G688&amp;$U$2,BS_CONTROLE[CHAVE],BS_CONTROLE[Quantidade_11],"-")</f>
        <v>0</v>
      </c>
      <c r="V688" s="136">
        <f ca="1">_xlfn.XLOOKUP(G688&amp;$V$2,BS_CONTROLE[CHAVE],BS_CONTROLE[Quantidade_11],"-")</f>
        <v>0</v>
      </c>
      <c r="W688" s="136">
        <f ca="1">_xlfn.XLOOKUP(G688&amp;$W$2,BS_CONTROLE[CHAVE],BS_CONTROLE[Quantidade_11],"-")</f>
        <v>0</v>
      </c>
    </row>
    <row r="689" spans="1:23" hidden="1">
      <c r="A689" s="144" t="str">
        <f>IF(SP_SUL!Y692="","*",SP_SUL!Y692)</f>
        <v>OPORTUNIDADE</v>
      </c>
      <c r="B689" s="144" t="str">
        <f>IF(SP_SUL!X692="","*",SP_SUL!X692)</f>
        <v>Contrato</v>
      </c>
      <c r="C689" s="144" t="str">
        <f>IF(SP_SUL!Z692="","*",SP_SUL!Z692)</f>
        <v>*</v>
      </c>
      <c r="D689" s="138" t="str">
        <f>IF(SP_SUL!S692="","*",SP_SUL!S692)</f>
        <v>SP SUL</v>
      </c>
      <c r="E689" s="138" t="str">
        <f>IF(SP_SUL!T692="","*",SP_SUL!T692)</f>
        <v>ZBV-ZRX</v>
      </c>
      <c r="F689" s="143">
        <f>IF(SP_SUL!B692="","*",SP_SUL!B692)</f>
        <v>46080</v>
      </c>
      <c r="G689" s="143" t="str">
        <f>IF(SP_SUL!D692="","*",SP_SUL!D692)</f>
        <v>A74</v>
      </c>
      <c r="H689" s="143" t="str">
        <f>IF(SP_SUL!F692="","*",SP_SUL!F692)</f>
        <v>DETECÇÃO - RONDA 7 DIAS</v>
      </c>
      <c r="I689" s="143" t="str">
        <f>IF(SP_SUL!H692="","*",SP_SUL!H692)</f>
        <v>ZTT-2</v>
      </c>
      <c r="J689" s="143" t="str">
        <f>IF(SP_SUL!I692="","*",SP_SUL!I692)</f>
        <v>ZTO</v>
      </c>
      <c r="K689" s="138" t="str">
        <f>IF(SP_SUL!M692="","*",SP_SUL!M692)</f>
        <v>ZTT-ZTO</v>
      </c>
      <c r="L689" s="138" t="str">
        <f>IF(SP_SUL!N692="","*",SP_SUL!N692)</f>
        <v>ZTTZTO</v>
      </c>
      <c r="M689" s="139">
        <f>IF(SP_SUL!J692="","*",SP_SUL!J692)</f>
        <v>70</v>
      </c>
      <c r="N689" s="142">
        <f>IF(SP_SUL!K692="","*",SP_SUL!K692)</f>
        <v>95</v>
      </c>
      <c r="O689" s="142" t="str">
        <f>IF(SP_SUL!L692="","*",SP_SUL!L692)</f>
        <v>-</v>
      </c>
      <c r="P689" s="141">
        <f>IF(SP_SUL!O692="","*",SP_SUL!O692)</f>
        <v>0.35416666666666669</v>
      </c>
      <c r="Q689" s="141">
        <f>IF(SP_SUL!P692="","*",SP_SUL!P692)</f>
        <v>4.1666666666666664E-2</v>
      </c>
      <c r="R689" s="143" t="str">
        <f>IF(SP_SUL!Q692="","*",CONCATENATE(SP_SUL!Q692," ",SP_SUL!R692))</f>
        <v>50 KM</v>
      </c>
      <c r="S689" s="143" t="str">
        <f>IF(SP_SUL!V692="","*",SP_SUL!V692)</f>
        <v>Jhon</v>
      </c>
      <c r="T689" s="143" t="str">
        <f>IF(SP_SUL!W692="","*",SP_SUL!W692)</f>
        <v>R7D</v>
      </c>
      <c r="U689" s="136" t="str">
        <f ca="1">_xlfn.XLOOKUP(G689&amp;$U$2,BS_CONTROLE[CHAVE],BS_CONTROLE[Quantidade_11],"-")</f>
        <v>-</v>
      </c>
      <c r="V689" s="136">
        <f ca="1">_xlfn.XLOOKUP(G689&amp;$V$2,BS_CONTROLE[CHAVE],BS_CONTROLE[Quantidade_11],"-")</f>
        <v>90</v>
      </c>
      <c r="W689" s="136">
        <f ca="1">_xlfn.XLOOKUP(G689&amp;$W$2,BS_CONTROLE[CHAVE],BS_CONTROLE[Quantidade_11],"-")</f>
        <v>100</v>
      </c>
    </row>
    <row r="690" spans="1:23" hidden="1">
      <c r="A690" s="144" t="str">
        <f>IF(SP_SUL!Y693="","*",SP_SUL!Y693)</f>
        <v>OPORTUNIDADE</v>
      </c>
      <c r="B690" s="144" t="str">
        <f>IF(SP_SUL!X693="","*",SP_SUL!X693)</f>
        <v>Oportunidade</v>
      </c>
      <c r="C690" s="144" t="str">
        <f>IF(SP_SUL!Z693="","*",SP_SUL!Z693)</f>
        <v>*</v>
      </c>
      <c r="D690" s="138" t="str">
        <f>IF(SP_SUL!S693="","*",SP_SUL!S693)</f>
        <v>SP SUL</v>
      </c>
      <c r="E690" s="138" t="str">
        <f>IF(SP_SUL!T693="","*",SP_SUL!T693)</f>
        <v>ZBV-ZRX</v>
      </c>
      <c r="F690" s="143">
        <f>IF(SP_SUL!B693="","*",SP_SUL!B693)</f>
        <v>46080</v>
      </c>
      <c r="G690" s="143" t="str">
        <f>IF(SP_SUL!D693="","*",SP_SUL!D693)</f>
        <v>KLECIO (TP-699)</v>
      </c>
      <c r="H690" s="143" t="str">
        <f>IF(SP_SUL!F693="","*",SP_SUL!F693)</f>
        <v>PDM - SOLDA</v>
      </c>
      <c r="I690" s="143" t="str">
        <f>IF(SP_SUL!H693="","*",SP_SUL!H693)</f>
        <v>-</v>
      </c>
      <c r="J690" s="143" t="str">
        <f>IF(SP_SUL!I693="","*",SP_SUL!I693)</f>
        <v>-</v>
      </c>
      <c r="K690" s="138" t="str">
        <f>IF(SP_SUL!M693="","*",SP_SUL!M693)</f>
        <v>ZTT-ZLI</v>
      </c>
      <c r="L690" s="138" t="str">
        <f>IF(SP_SUL!N693="","*",SP_SUL!N693)</f>
        <v>ZTTK971</v>
      </c>
      <c r="M690" s="139">
        <f>IF(SP_SUL!J693="","*",SP_SUL!J693)</f>
        <v>70</v>
      </c>
      <c r="N690" s="142">
        <f>IF(SP_SUL!K693="","*",SP_SUL!K693)</f>
        <v>97.4</v>
      </c>
      <c r="O690" s="142" t="str">
        <f>IF(SP_SUL!L693="","*",SP_SUL!L693)</f>
        <v>-</v>
      </c>
      <c r="P690" s="141">
        <f>IF(SP_SUL!O693="","*",SP_SUL!O693)</f>
        <v>0.375</v>
      </c>
      <c r="Q690" s="141">
        <f>IF(SP_SUL!P693="","*",SP_SUL!P693)</f>
        <v>6.25E-2</v>
      </c>
      <c r="R690" s="143" t="str">
        <f>IF(SP_SUL!Q693="","*",CONCATENATE(SP_SUL!Q693," ",SP_SUL!R693))</f>
        <v>1 Nº DE SOLDA</v>
      </c>
      <c r="S690" s="143" t="str">
        <f>IF(SP_SUL!V693="","*",SP_SUL!V693)</f>
        <v xml:space="preserve">Klecio </v>
      </c>
      <c r="T690" s="143" t="str">
        <f>IF(SP_SUL!W693="","*",SP_SUL!W693)</f>
        <v xml:space="preserve">Execução de solda - Condicionado a temperatura </v>
      </c>
      <c r="U690" s="136">
        <f ca="1">_xlfn.XLOOKUP(G690&amp;$U$2,BS_CONTROLE[CHAVE],BS_CONTROLE[Quantidade_11],"-")</f>
        <v>0</v>
      </c>
      <c r="V690" s="136">
        <f ca="1">_xlfn.XLOOKUP(G690&amp;$V$2,BS_CONTROLE[CHAVE],BS_CONTROLE[Quantidade_11],"-")</f>
        <v>0</v>
      </c>
      <c r="W690" s="136">
        <f ca="1">_xlfn.XLOOKUP(G690&amp;$W$2,BS_CONTROLE[CHAVE],BS_CONTROLE[Quantidade_11],"-")</f>
        <v>0</v>
      </c>
    </row>
    <row r="691" spans="1:23" hidden="1">
      <c r="A691" s="144" t="str">
        <f>IF(SP_SUL!Y694="","*",SP_SUL!Y694)</f>
        <v>OPORTUNIDADE</v>
      </c>
      <c r="B691" s="144" t="str">
        <f>IF(SP_SUL!X694="","*",SP_SUL!X694)</f>
        <v>Contrato</v>
      </c>
      <c r="C691" s="144" t="str">
        <f>IF(SP_SUL!Z694="","*",SP_SUL!Z694)</f>
        <v>*</v>
      </c>
      <c r="D691" s="138" t="str">
        <f>IF(SP_SUL!S694="","*",SP_SUL!S694)</f>
        <v>SP SUL</v>
      </c>
      <c r="E691" s="138" t="str">
        <f>IF(SP_SUL!T694="","*",SP_SUL!T694)</f>
        <v>ZBV-ZRX</v>
      </c>
      <c r="F691" s="143">
        <f>IF(SP_SUL!B694="","*",SP_SUL!B694)</f>
        <v>46080</v>
      </c>
      <c r="G691" s="143" t="str">
        <f>IF(SP_SUL!D694="","*",SP_SUL!D694)</f>
        <v>E42</v>
      </c>
      <c r="H691" s="143" t="str">
        <f>IF(SP_SUL!F694="","*",SP_SUL!F694)</f>
        <v>TRILHEIRO - DESCARGA</v>
      </c>
      <c r="I691" s="143" t="str">
        <f>IF(SP_SUL!H694="","*",SP_SUL!H694)</f>
        <v>ZBV3</v>
      </c>
      <c r="J691" s="143" t="str">
        <f>IF(SP_SUL!I694="","*",SP_SUL!I694)</f>
        <v>ZBV3</v>
      </c>
      <c r="K691" s="138" t="str">
        <f>IF(SP_SUL!M694="","*",SP_SUL!M694)</f>
        <v>ZBM-ZHO</v>
      </c>
      <c r="L691" s="138" t="str">
        <f>IF(SP_SUL!N694="","*",SP_SUL!N694)</f>
        <v>ZBM1/ZK57ZHO</v>
      </c>
      <c r="M691" s="139">
        <f>IF(SP_SUL!J694="","*",SP_SUL!J694)</f>
        <v>68</v>
      </c>
      <c r="N691" s="142">
        <f>IF(SP_SUL!K694="","*",SP_SUL!K694)</f>
        <v>54.96</v>
      </c>
      <c r="O691" s="142">
        <f>IF(SP_SUL!L694="","*",SP_SUL!L694)</f>
        <v>57.484000000000002</v>
      </c>
      <c r="P691" s="141">
        <f>IF(SP_SUL!O694="","*",SP_SUL!O694)</f>
        <v>0.41666666666666669</v>
      </c>
      <c r="Q691" s="141">
        <f>IF(SP_SUL!P694="","*",SP_SUL!P694)</f>
        <v>8.3333333333333329E-2</v>
      </c>
      <c r="R691" s="143" t="str">
        <f>IF(SP_SUL!Q694="","*",CONCATENATE(SP_SUL!Q694," ",SP_SUL!R694))</f>
        <v>2496 M</v>
      </c>
      <c r="S691" s="143" t="str">
        <f>IF(SP_SUL!V694="","*",SP_SUL!V694)</f>
        <v>Israel</v>
      </c>
      <c r="T691" s="143" t="str">
        <f>IF(SP_SUL!W694="","*",SP_SUL!W694)</f>
        <v>Descarga de trilho</v>
      </c>
      <c r="U691" s="136">
        <f ca="1">_xlfn.XLOOKUP(G691&amp;$U$2,BS_CONTROLE[CHAVE],BS_CONTROLE[Quantidade_11],"-")</f>
        <v>0</v>
      </c>
      <c r="V691" s="136">
        <f ca="1">_xlfn.XLOOKUP(G691&amp;$V$2,BS_CONTROLE[CHAVE],BS_CONTROLE[Quantidade_11],"-")</f>
        <v>0</v>
      </c>
      <c r="W691" s="136">
        <f ca="1">_xlfn.XLOOKUP(G691&amp;$W$2,BS_CONTROLE[CHAVE],BS_CONTROLE[Quantidade_11],"-")</f>
        <v>0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OPORTUNIDADE</v>
      </c>
      <c r="B693" s="144" t="str">
        <f>IF(SP_SUL!X696="","*",SP_SUL!X696)</f>
        <v>Oportunidade</v>
      </c>
      <c r="C693" s="144" t="str">
        <f>IF(SP_SUL!Z696="","*",SP_SUL!Z696)</f>
        <v>*</v>
      </c>
      <c r="D693" s="138" t="str">
        <f>IF(SP_SUL!S696="","*",SP_SUL!S696)</f>
        <v>SP SUL</v>
      </c>
      <c r="E693" s="138" t="str">
        <f>IF(SP_SUL!T696="","*",SP_SUL!T696)</f>
        <v>ZBV-ZKE</v>
      </c>
      <c r="F693" s="143">
        <f>IF(SP_SUL!B696="","*",SP_SUL!B696)</f>
        <v>46080</v>
      </c>
      <c r="G693" s="143" t="str">
        <f>IF(SP_SUL!D696="","*",SP_SUL!D696)</f>
        <v>DANIEL (TP-647)</v>
      </c>
      <c r="H693" s="143" t="str">
        <f>IF(SP_SUL!F696="","*",SP_SUL!F696)</f>
        <v>PDM - SOLDA</v>
      </c>
      <c r="I693" s="143" t="str">
        <f>IF(SP_SUL!H696="","*",SP_SUL!H696)</f>
        <v>-</v>
      </c>
      <c r="J693" s="143" t="str">
        <f>IF(SP_SUL!I696="","*",SP_SUL!I696)</f>
        <v>-</v>
      </c>
      <c r="K693" s="138" t="str">
        <f>IF(SP_SUL!M696="","*",SP_SUL!M696)</f>
        <v>ZST</v>
      </c>
      <c r="L693" s="138" t="str">
        <f>IF(SP_SUL!N696="","*",SP_SUL!N696)</f>
        <v>ZST2</v>
      </c>
      <c r="M693" s="139">
        <f>IF(SP_SUL!J696="","*",SP_SUL!J696)</f>
        <v>56</v>
      </c>
      <c r="N693" s="142">
        <f>IF(SP_SUL!K696="","*",SP_SUL!K696)</f>
        <v>208.75</v>
      </c>
      <c r="O693" s="142" t="str">
        <f>IF(SP_SUL!L696="","*",SP_SUL!L696)</f>
        <v>-</v>
      </c>
      <c r="P693" s="141">
        <f>IF(SP_SUL!O696="","*",SP_SUL!O696)</f>
        <v>0.375</v>
      </c>
      <c r="Q693" s="141">
        <f>IF(SP_SUL!P696="","*",SP_SUL!P696)</f>
        <v>6.25E-2</v>
      </c>
      <c r="R693" s="143" t="str">
        <f>IF(SP_SUL!Q696="","*",CONCATENATE(SP_SUL!Q696," ",SP_SUL!R696))</f>
        <v>1 Nº DE SOLDA</v>
      </c>
      <c r="S693" s="143" t="str">
        <f>IF(SP_SUL!V696="","*",SP_SUL!V696)</f>
        <v>Daniel</v>
      </c>
      <c r="T693" s="143" t="str">
        <f>IF(SP_SUL!W696="","*",SP_SUL!W696)</f>
        <v xml:space="preserve">Execução de solda - Condicionado a temperatura </v>
      </c>
      <c r="U693" s="136">
        <f ca="1">_xlfn.XLOOKUP(G693&amp;$U$2,BS_CONTROLE[CHAVE],BS_CONTROLE[Quantidade_11],"-")</f>
        <v>0</v>
      </c>
      <c r="V693" s="136">
        <f ca="1">_xlfn.XLOOKUP(G693&amp;$V$2,BS_CONTROLE[CHAVE],BS_CONTROLE[Quantidade_11],"-")</f>
        <v>0</v>
      </c>
      <c r="W693" s="136">
        <f ca="1">_xlfn.XLOOKUP(G693&amp;$W$2,BS_CONTROLE[CHAVE],BS_CONTROLE[Quantidade_11],"-")</f>
        <v>0</v>
      </c>
    </row>
    <row r="694" spans="1:23" hidden="1">
      <c r="A694" s="144" t="str">
        <f>IF(SP_SUL!Y697="","*",SP_SUL!Y697)</f>
        <v>*</v>
      </c>
      <c r="B694" s="144" t="str">
        <f>IF(SP_SUL!X697="","*",SP_SUL!X697)</f>
        <v>Oportunidade</v>
      </c>
      <c r="C694" s="144" t="str">
        <f>IF(SP_SUL!Z697="","*",SP_SUL!Z697)</f>
        <v>*</v>
      </c>
      <c r="D694" s="138" t="str">
        <f>IF(SP_SUL!S697="","*",SP_SUL!S697)</f>
        <v>SP SUL</v>
      </c>
      <c r="E694" s="138" t="str">
        <f>IF(SP_SUL!T697="","*",SP_SUL!T697)</f>
        <v>ZBV-ZKE</v>
      </c>
      <c r="F694" s="143" t="str">
        <f>IF(SP_SUL!B697="","*",SP_SUL!B697)</f>
        <v>*</v>
      </c>
      <c r="G694" s="143" t="str">
        <f>IF(SP_SUL!D697="","*",SP_SUL!D697)</f>
        <v>V93</v>
      </c>
      <c r="H694" s="143" t="str">
        <f>IF(SP_SUL!F697="","*",SP_SUL!F697)</f>
        <v>MECANIZAÇÃO - SOCADORA</v>
      </c>
      <c r="I694" s="143" t="str">
        <f>IF(SP_SUL!H697="","*",SP_SUL!H697)</f>
        <v>ZYU1</v>
      </c>
      <c r="J694" s="143" t="str">
        <f>IF(SP_SUL!I697="","*",SP_SUL!I697)</f>
        <v>ZYU1</v>
      </c>
      <c r="K694" s="138" t="str">
        <f>IF(SP_SUL!M697="","*",SP_SUL!M697)</f>
        <v>ZYU-ZST</v>
      </c>
      <c r="L694" s="138" t="str">
        <f>IF(SP_SUL!N697="","*",SP_SUL!N697)</f>
        <v>ZYU206</v>
      </c>
      <c r="M694" s="139">
        <f>IF(SP_SUL!J697="","*",SP_SUL!J697)</f>
        <v>56</v>
      </c>
      <c r="N694" s="142">
        <f>IF(SP_SUL!K697="","*",SP_SUL!K697)</f>
        <v>204.4</v>
      </c>
      <c r="O694" s="142">
        <f>IF(SP_SUL!L697="","*",SP_SUL!L697)</f>
        <v>205.8</v>
      </c>
      <c r="P694" s="141">
        <f>IF(SP_SUL!O697="","*",SP_SUL!O697)</f>
        <v>0.41666666666666669</v>
      </c>
      <c r="Q694" s="141">
        <f>IF(SP_SUL!P697="","*",SP_SUL!P697)</f>
        <v>8.3333333333333329E-2</v>
      </c>
      <c r="R694" s="143" t="str">
        <f>IF(SP_SUL!Q697="","*",CONCATENATE(SP_SUL!Q697," ",SP_SUL!R697))</f>
        <v>500 M</v>
      </c>
      <c r="S694" s="143" t="str">
        <f>IF(SP_SUL!V697="","*",SP_SUL!V697)</f>
        <v>Moises</v>
      </c>
      <c r="T694" s="143" t="str">
        <f>IF(SP_SUL!W697="","*",SP_SUL!W697)</f>
        <v>Socaria mecanizada</v>
      </c>
      <c r="U694" s="136">
        <f ca="1">_xlfn.XLOOKUP(G694&amp;$U$2,BS_CONTROLE[CHAVE],BS_CONTROLE[Quantidade_11],"-")</f>
        <v>0</v>
      </c>
      <c r="V694" s="136">
        <f ca="1">_xlfn.XLOOKUP(G694&amp;$V$2,BS_CONTROLE[CHAVE],BS_CONTROLE[Quantidade_11],"-")</f>
        <v>0</v>
      </c>
      <c r="W694" s="136">
        <f ca="1">_xlfn.XLOOKUP(G694&amp;$W$2,BS_CONTROLE[CHAVE],BS_CONTROLE[Quantidade_11],"-")</f>
        <v>0</v>
      </c>
    </row>
    <row r="695" spans="1:23" hidden="1">
      <c r="A695" s="144" t="str">
        <f>IF(SP_SUL!Y698="","*",SP_SUL!Y698)</f>
        <v>OPORTUNIDADE</v>
      </c>
      <c r="B695" s="144" t="str">
        <f>IF(SP_SUL!X698="","*",SP_SUL!X698)</f>
        <v>Oportunidade</v>
      </c>
      <c r="C695" s="144" t="str">
        <f>IF(SP_SUL!Z698="","*",SP_SUL!Z698)</f>
        <v>*</v>
      </c>
      <c r="D695" s="138" t="str">
        <f>IF(SP_SUL!S698="","*",SP_SUL!S698)</f>
        <v>SP SUL</v>
      </c>
      <c r="E695" s="138" t="str">
        <f>IF(SP_SUL!T698="","*",SP_SUL!T698)</f>
        <v>ZBV-ZKE</v>
      </c>
      <c r="F695" s="143">
        <f>IF(SP_SUL!B698="","*",SP_SUL!B698)</f>
        <v>46080</v>
      </c>
      <c r="G695" s="143" t="str">
        <f>IF(SP_SUL!D698="","*",SP_SUL!D698)</f>
        <v>ROGÉRIO (TP-730)</v>
      </c>
      <c r="H695" s="143" t="str">
        <f>IF(SP_SUL!F698="","*",SP_SUL!F698)</f>
        <v>PDM - SUBSTITUIÇÃO - DORMENTE</v>
      </c>
      <c r="I695" s="143" t="str">
        <f>IF(SP_SUL!H698="","*",SP_SUL!H698)</f>
        <v>-</v>
      </c>
      <c r="J695" s="143" t="str">
        <f>IF(SP_SUL!I698="","*",SP_SUL!I698)</f>
        <v>*</v>
      </c>
      <c r="K695" s="138" t="str">
        <f>IF(SP_SUL!M698="","*",SP_SUL!M698)</f>
        <v>ZYU</v>
      </c>
      <c r="L695" s="138" t="str">
        <f>IF(SP_SUL!N698="","*",SP_SUL!N698)</f>
        <v>ZYU2</v>
      </c>
      <c r="M695" s="139">
        <f>IF(SP_SUL!J698="","*",SP_SUL!J698)</f>
        <v>56</v>
      </c>
      <c r="N695" s="142">
        <f>IF(SP_SUL!K698="","*",SP_SUL!K698)</f>
        <v>202</v>
      </c>
      <c r="O695" s="142" t="str">
        <f>IF(SP_SUL!L698="","*",SP_SUL!L698)</f>
        <v>-</v>
      </c>
      <c r="P695" s="141">
        <f>IF(SP_SUL!O698="","*",SP_SUL!O698)</f>
        <v>0.41666666666666669</v>
      </c>
      <c r="Q695" s="141">
        <f>IF(SP_SUL!P698="","*",SP_SUL!P698)</f>
        <v>8.3333333333333329E-2</v>
      </c>
      <c r="R695" s="143" t="str">
        <f>IF(SP_SUL!Q698="","*",CONCATENATE(SP_SUL!Q698," ",SP_SUL!R698))</f>
        <v>20 Nº DE DORMENTES</v>
      </c>
      <c r="S695" s="143" t="str">
        <f>IF(SP_SUL!V698="","*",SP_SUL!V698)</f>
        <v>Rogerio</v>
      </c>
      <c r="T695" s="143" t="str">
        <f>IF(SP_SUL!W698="","*",SP_SUL!W698)</f>
        <v>Substituição de dormentes</v>
      </c>
      <c r="U695" s="136">
        <f ca="1">_xlfn.XLOOKUP(G695&amp;$U$2,BS_CONTROLE[CHAVE],BS_CONTROLE[Quantidade_11],"-")</f>
        <v>0</v>
      </c>
      <c r="V695" s="136">
        <f ca="1">_xlfn.XLOOKUP(G695&amp;$V$2,BS_CONTROLE[CHAVE],BS_CONTROLE[Quantidade_11],"-")</f>
        <v>0</v>
      </c>
      <c r="W695" s="136">
        <f ca="1">_xlfn.XLOOKUP(G695&amp;$W$2,BS_CONTROLE[CHAVE],BS_CONTROLE[Quantidade_11],"-")</f>
        <v>0</v>
      </c>
    </row>
    <row r="696" spans="1:23" hidden="1">
      <c r="A696" s="144" t="str">
        <f>IF(SP_SUL!Y699="","*",SP_SUL!Y699)</f>
        <v>OPORTUNIDADE</v>
      </c>
      <c r="B696" s="144" t="str">
        <f>IF(SP_SUL!X699="","*",SP_SUL!X699)</f>
        <v>Oportunidade</v>
      </c>
      <c r="C696" s="144" t="str">
        <f>IF(SP_SUL!Z699="","*",SP_SUL!Z699)</f>
        <v>*</v>
      </c>
      <c r="D696" s="138" t="str">
        <f>IF(SP_SUL!S699="","*",SP_SUL!S699)</f>
        <v>SP SUL</v>
      </c>
      <c r="E696" s="138" t="str">
        <f>IF(SP_SUL!T699="","*",SP_SUL!T699)</f>
        <v>ZBV-ZKE</v>
      </c>
      <c r="F696" s="143">
        <f>IF(SP_SUL!B699="","*",SP_SUL!B699)</f>
        <v>46080</v>
      </c>
      <c r="G696" s="143" t="str">
        <f>IF(SP_SUL!D699="","*",SP_SUL!D699)</f>
        <v>W59</v>
      </c>
      <c r="H696" s="143" t="str">
        <f>IF(SP_SUL!F699="","*",SP_SUL!F699)</f>
        <v>PDM - DESCARGA - DORMENTE</v>
      </c>
      <c r="I696" s="143" t="str">
        <f>IF(SP_SUL!H699="","*",SP_SUL!H699)</f>
        <v>ZYU1</v>
      </c>
      <c r="J696" s="143" t="str">
        <f>IF(SP_SUL!I699="","*",SP_SUL!I699)</f>
        <v>ZYU1</v>
      </c>
      <c r="K696" s="138" t="str">
        <f>IF(SP_SUL!M699="","*",SP_SUL!M699)</f>
        <v>ZDY-ZFY</v>
      </c>
      <c r="L696" s="138" t="str">
        <f>IF(SP_SUL!N699="","*",SP_SUL!N699)</f>
        <v>189ZFY</v>
      </c>
      <c r="M696" s="139">
        <f>IF(SP_SUL!J699="","*",SP_SUL!J699)</f>
        <v>56</v>
      </c>
      <c r="N696" s="142">
        <f>IF(SP_SUL!K699="","*",SP_SUL!K699)</f>
        <v>190</v>
      </c>
      <c r="O696" s="142">
        <f>IF(SP_SUL!L699="","*",SP_SUL!L699)</f>
        <v>167.5</v>
      </c>
      <c r="P696" s="141">
        <f>IF(SP_SUL!O699="","*",SP_SUL!O699)</f>
        <v>0.375</v>
      </c>
      <c r="Q696" s="141">
        <f>IF(SP_SUL!P699="","*",SP_SUL!P699)</f>
        <v>4.1666666666666664E-2</v>
      </c>
      <c r="R696" s="143" t="str">
        <f>IF(SP_SUL!Q699="","*",CONCATENATE(SP_SUL!Q699," ",SP_SUL!R699))</f>
        <v>100 Nº DE DORMENTES</v>
      </c>
      <c r="S696" s="143" t="str">
        <f>IF(SP_SUL!V699="","*",SP_SUL!V699)</f>
        <v>Henrique</v>
      </c>
      <c r="T696" s="143" t="str">
        <f>IF(SP_SUL!W699="","*",SP_SUL!W699)</f>
        <v>Descarga de dormentes km190+000 (40min) e descarga de jacaré km167+500 (20min)</v>
      </c>
      <c r="U696" s="136">
        <f ca="1">_xlfn.XLOOKUP(G696&amp;$U$2,BS_CONTROLE[CHAVE],BS_CONTROLE[Quantidade_11],"-")</f>
        <v>0</v>
      </c>
      <c r="V696" s="136">
        <f ca="1">_xlfn.XLOOKUP(G696&amp;$V$2,BS_CONTROLE[CHAVE],BS_CONTROLE[Quantidade_11],"-")</f>
        <v>0</v>
      </c>
      <c r="W696" s="136">
        <f ca="1">_xlfn.XLOOKUP(G696&amp;$W$2,BS_CONTROLE[CHAVE],BS_CONTROLE[Quantidade_11],"-")</f>
        <v>0</v>
      </c>
    </row>
    <row r="697" spans="1:23" hidden="1">
      <c r="A697" s="144" t="str">
        <f>IF(SP_SUL!Y700="","*",SP_SUL!Y700)</f>
        <v>*</v>
      </c>
      <c r="B697" s="144" t="str">
        <f>IF(SP_SUL!X700="","*",SP_SUL!X700)</f>
        <v>Oportunidade</v>
      </c>
      <c r="C697" s="144" t="str">
        <f>IF(SP_SUL!Z700="","*",SP_SUL!Z700)</f>
        <v>*</v>
      </c>
      <c r="D697" s="138" t="str">
        <f>IF(SP_SUL!S700="","*",SP_SUL!S700)</f>
        <v>SP SUL</v>
      </c>
      <c r="E697" s="138" t="str">
        <f>IF(SP_SUL!T700="","*",SP_SUL!T700)</f>
        <v>ZBV-ZKE</v>
      </c>
      <c r="F697" s="143" t="str">
        <f>IF(SP_SUL!B700="","*",SP_SUL!B700)</f>
        <v>*</v>
      </c>
      <c r="G697" s="143" t="str">
        <f>IF(SP_SUL!D700="","*",SP_SUL!D700)</f>
        <v>ROBSON (TF-701)</v>
      </c>
      <c r="H697" s="143" t="str">
        <f>IF(SP_SUL!F700="","*",SP_SUL!F700)</f>
        <v>PDM - SUBSTITUIÇÃO - DORMENTE</v>
      </c>
      <c r="I697" s="143" t="str">
        <f>IF(SP_SUL!H700="","*",SP_SUL!H700)</f>
        <v>-</v>
      </c>
      <c r="J697" s="143" t="str">
        <f>IF(SP_SUL!I700="","*",SP_SUL!I700)</f>
        <v>-</v>
      </c>
      <c r="K697" s="138" t="str">
        <f>IF(SP_SUL!M700="","*",SP_SUL!M700)</f>
        <v>ZDY-ZFY</v>
      </c>
      <c r="L697" s="138" t="str">
        <f>IF(SP_SUL!N700="","*",SP_SUL!N700)</f>
        <v>189ZFY</v>
      </c>
      <c r="M697" s="139">
        <f>IF(SP_SUL!J700="","*",SP_SUL!J700)</f>
        <v>56</v>
      </c>
      <c r="N697" s="142">
        <f>IF(SP_SUL!K700="","*",SP_SUL!K700)</f>
        <v>190.3</v>
      </c>
      <c r="O697" s="142">
        <f>IF(SP_SUL!L700="","*",SP_SUL!L700)</f>
        <v>190.5</v>
      </c>
      <c r="P697" s="141">
        <f>IF(SP_SUL!O700="","*",SP_SUL!O700)</f>
        <v>0.375</v>
      </c>
      <c r="Q697" s="141">
        <f>IF(SP_SUL!P700="","*",SP_SUL!P700)</f>
        <v>8.3333333333333329E-2</v>
      </c>
      <c r="R697" s="143" t="str">
        <f>IF(SP_SUL!Q700="","*",CONCATENATE(SP_SUL!Q700," ",SP_SUL!R700))</f>
        <v>50 Nº DE DORMENTES</v>
      </c>
      <c r="S697" s="143" t="str">
        <f>IF(SP_SUL!V700="","*",SP_SUL!V700)</f>
        <v>Robson</v>
      </c>
      <c r="T697" s="143" t="str">
        <f>IF(SP_SUL!W700="","*",SP_SUL!W700)</f>
        <v>Substituição de dormentes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Oportunidade</v>
      </c>
      <c r="C698" s="144" t="str">
        <f>IF(SP_SUL!Z701="","*",SP_SUL!Z701)</f>
        <v>*</v>
      </c>
      <c r="D698" s="138" t="str">
        <f>IF(SP_SUL!S701="","*",SP_SUL!S701)</f>
        <v>SP SUL</v>
      </c>
      <c r="E698" s="138" t="str">
        <f>IF(SP_SUL!T701="","*",SP_SUL!T701)</f>
        <v>ZBV-ZKE</v>
      </c>
      <c r="F698" s="143" t="str">
        <f>IF(SP_SUL!B701="","*",SP_SUL!B701)</f>
        <v>*</v>
      </c>
      <c r="G698" s="143" t="str">
        <f>IF(SP_SUL!D701="","*",SP_SUL!D701)</f>
        <v>JACIANO (TF-674)</v>
      </c>
      <c r="H698" s="143" t="str">
        <f>IF(SP_SUL!F701="","*",SP_SUL!F701)</f>
        <v>PDM - SUBSTITUIÇÃO - DORMENTE</v>
      </c>
      <c r="I698" s="143" t="str">
        <f>IF(SP_SUL!H701="","*",SP_SUL!H701)</f>
        <v>-</v>
      </c>
      <c r="J698" s="143" t="str">
        <f>IF(SP_SUL!I701="","*",SP_SUL!I701)</f>
        <v>-</v>
      </c>
      <c r="K698" s="138" t="str">
        <f>IF(SP_SUL!M701="","*",SP_SUL!M701)</f>
        <v>ZDY-ZFY</v>
      </c>
      <c r="L698" s="138" t="str">
        <f>IF(SP_SUL!N701="","*",SP_SUL!N701)</f>
        <v>189ZFY</v>
      </c>
      <c r="M698" s="139">
        <f>IF(SP_SUL!J701="","*",SP_SUL!J701)</f>
        <v>56</v>
      </c>
      <c r="N698" s="142">
        <f>IF(SP_SUL!K701="","*",SP_SUL!K701)</f>
        <v>190.3</v>
      </c>
      <c r="O698" s="142">
        <f>IF(SP_SUL!L701="","*",SP_SUL!L701)</f>
        <v>190.5</v>
      </c>
      <c r="P698" s="141">
        <f>IF(SP_SUL!O701="","*",SP_SUL!O701)</f>
        <v>0.375</v>
      </c>
      <c r="Q698" s="141">
        <f>IF(SP_SUL!P701="","*",SP_SUL!P701)</f>
        <v>8.3333333333333329E-2</v>
      </c>
      <c r="R698" s="143" t="str">
        <f>IF(SP_SUL!Q701="","*",CONCATENATE(SP_SUL!Q701," ",SP_SUL!R701))</f>
        <v>50 Nº DE DORMENTES</v>
      </c>
      <c r="S698" s="143" t="str">
        <f>IF(SP_SUL!V701="","*",SP_SUL!V701)</f>
        <v>Josenilton</v>
      </c>
      <c r="T698" s="143" t="str">
        <f>IF(SP_SUL!W701="","*",SP_SUL!W701)</f>
        <v>Substituição de dormentes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Oportunidade</v>
      </c>
      <c r="C699" s="144" t="str">
        <f>IF(SP_SUL!Z702="","*",SP_SUL!Z702)</f>
        <v>*</v>
      </c>
      <c r="D699" s="138" t="str">
        <f>IF(SP_SUL!S702="","*",SP_SUL!S702)</f>
        <v>SP SUL</v>
      </c>
      <c r="E699" s="138" t="str">
        <f>IF(SP_SUL!T702="","*",SP_SUL!T702)</f>
        <v>ZBV-ZKE</v>
      </c>
      <c r="F699" s="143" t="str">
        <f>IF(SP_SUL!B702="","*",SP_SUL!B702)</f>
        <v>*</v>
      </c>
      <c r="G699" s="143" t="str">
        <f>IF(SP_SUL!D702="","*",SP_SUL!D702)</f>
        <v>ROBSON (TP-729)</v>
      </c>
      <c r="H699" s="143" t="str">
        <f>IF(SP_SUL!F702="","*",SP_SUL!F702)</f>
        <v>LIMPEZA LASTRO</v>
      </c>
      <c r="I699" s="143" t="str">
        <f>IF(SP_SUL!H702="","*",SP_SUL!H702)</f>
        <v>-</v>
      </c>
      <c r="J699" s="143" t="str">
        <f>IF(SP_SUL!I702="","*",SP_SUL!I702)</f>
        <v>-</v>
      </c>
      <c r="K699" s="138" t="str">
        <f>IF(SP_SUL!M702="","*",SP_SUL!M702)</f>
        <v>ZDY-ZFY</v>
      </c>
      <c r="L699" s="138" t="str">
        <f>IF(SP_SUL!N702="","*",SP_SUL!N702)</f>
        <v>ZXP189</v>
      </c>
      <c r="M699" s="139">
        <f>IF(SP_SUL!J702="","*",SP_SUL!J702)</f>
        <v>56</v>
      </c>
      <c r="N699" s="142">
        <f>IF(SP_SUL!K702="","*",SP_SUL!K702)</f>
        <v>187.58</v>
      </c>
      <c r="O699" s="142" t="str">
        <f>IF(SP_SUL!L702="","*",SP_SUL!L702)</f>
        <v>-</v>
      </c>
      <c r="P699" s="141">
        <f>IF(SP_SUL!O702="","*",SP_SUL!O702)</f>
        <v>0.375</v>
      </c>
      <c r="Q699" s="141">
        <f>IF(SP_SUL!P702="","*",SP_SUL!P702)</f>
        <v>8.3333333333333329E-2</v>
      </c>
      <c r="R699" s="143" t="str">
        <f>IF(SP_SUL!Q702="","*",CONCATENATE(SP_SUL!Q702," ",SP_SUL!R702))</f>
        <v>10 M</v>
      </c>
      <c r="S699" s="143" t="str">
        <f>IF(SP_SUL!V702="","*",SP_SUL!V702)</f>
        <v>Robson</v>
      </c>
      <c r="T699" s="143" t="str">
        <f>IF(SP_SUL!W702="","*",SP_SUL!W702)</f>
        <v>Limpeza de lastro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OPORTUNIDADE</v>
      </c>
      <c r="B702" s="144" t="str">
        <f>IF(SP_SUL!X705="","*",SP_SUL!X705)</f>
        <v>Contrato</v>
      </c>
      <c r="C702" s="144" t="str">
        <f>IF(SP_SUL!Z705="","*",SP_SUL!Z705)</f>
        <v>*</v>
      </c>
      <c r="D702" s="138" t="str">
        <f>IF(SP_SUL!S705="","*",SP_SUL!S705)</f>
        <v>SP SUL</v>
      </c>
      <c r="E702" s="138" t="str">
        <f>IF(SP_SUL!T705="","*",SP_SUL!T705)</f>
        <v>ZKE-ZEV</v>
      </c>
      <c r="F702" s="143">
        <f>IF(SP_SUL!B705="","*",SP_SUL!B705)</f>
        <v>46080</v>
      </c>
      <c r="G702" s="143" t="str">
        <f>IF(SP_SUL!D705="","*",SP_SUL!D705)</f>
        <v>SUPER ZWW</v>
      </c>
      <c r="H702" s="143" t="str">
        <f>IF(SP_SUL!F705="","*",SP_SUL!F705)</f>
        <v>BLOCO</v>
      </c>
      <c r="I702" s="143" t="str">
        <f>IF(SP_SUL!H705="","*",SP_SUL!H705)</f>
        <v>-</v>
      </c>
      <c r="J702" s="143" t="str">
        <f>IF(SP_SUL!I705="","*",SP_SUL!I705)</f>
        <v>-</v>
      </c>
      <c r="K702" s="138" t="str">
        <f>IF(SP_SUL!M705="","*",SP_SUL!M705)</f>
        <v>ZKW-ZLU</v>
      </c>
      <c r="L702" s="138" t="str">
        <f>IF(SP_SUL!N705="","*",SP_SUL!N705)</f>
        <v>ZKWZLU</v>
      </c>
      <c r="M702" s="139">
        <f>IF(SP_SUL!J705="","*",SP_SUL!J705)</f>
        <v>55</v>
      </c>
      <c r="N702" s="142">
        <f>IF(SP_SUL!K705="","*",SP_SUL!K705)</f>
        <v>97.9</v>
      </c>
      <c r="O702" s="142">
        <f>IF(SP_SUL!L705="","*",SP_SUL!L705)</f>
        <v>108</v>
      </c>
      <c r="P702" s="141">
        <f>IF(SP_SUL!O705="","*",SP_SUL!O705)</f>
        <v>0.41666666666666669</v>
      </c>
      <c r="Q702" s="141">
        <f>IF(SP_SUL!P705="","*",SP_SUL!P705)</f>
        <v>0.125</v>
      </c>
      <c r="R702" s="143" t="str">
        <f>IF(SP_SUL!Q705="","*",CONCATENATE(SP_SUL!Q705," ",SP_SUL!R705))</f>
        <v>1 BINÁRIO</v>
      </c>
      <c r="S702" s="143" t="str">
        <f>IF(SP_SUL!V705="","*",SP_SUL!V705)</f>
        <v xml:space="preserve">Felipe </v>
      </c>
      <c r="T702" s="143" t="str">
        <f>IF(SP_SUL!W705="","*",SP_SUL!W705)</f>
        <v>Bloco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>
        <f ca="1">_xlfn.XLOOKUP(G702&amp;$W$2,BS_CONTROLE[CHAVE],BS_CONTROLE[Quantidade_11],"-")</f>
        <v>0</v>
      </c>
    </row>
    <row r="703" spans="1:23" hidden="1">
      <c r="A703" s="144" t="str">
        <f>IF(SP_SUL!Y706="","*",SP_SUL!Y706)</f>
        <v>OPORTUNIDADE</v>
      </c>
      <c r="B703" s="144" t="str">
        <f>IF(SP_SUL!X706="","*",SP_SUL!X706)</f>
        <v>Oportunidade</v>
      </c>
      <c r="C703" s="144" t="str">
        <f>IF(SP_SUL!Z706="","*",SP_SUL!Z706)</f>
        <v>*</v>
      </c>
      <c r="D703" s="138" t="str">
        <f>IF(SP_SUL!S706="","*",SP_SUL!S706)</f>
        <v>SP SUL</v>
      </c>
      <c r="E703" s="138" t="str">
        <f>IF(SP_SUL!T706="","*",SP_SUL!T706)</f>
        <v>ZKE-ZEV</v>
      </c>
      <c r="F703" s="143">
        <f>IF(SP_SUL!B706="","*",SP_SUL!B706)</f>
        <v>46080</v>
      </c>
      <c r="G703" s="143" t="str">
        <f>IF(SP_SUL!D706="","*",SP_SUL!D706)</f>
        <v>V89</v>
      </c>
      <c r="H703" s="143" t="str">
        <f>IF(SP_SUL!F706="","*",SP_SUL!F706)</f>
        <v>DESLOCAMENTO</v>
      </c>
      <c r="I703" s="143" t="str">
        <f>IF(SP_SUL!H706="","*",SP_SUL!H706)</f>
        <v>102ZKW2</v>
      </c>
      <c r="J703" s="143" t="str">
        <f>IF(SP_SUL!I706="","*",SP_SUL!I706)</f>
        <v>ZEM1302</v>
      </c>
      <c r="K703" s="138" t="str">
        <f>IF(SP_SUL!M706="","*",SP_SUL!M706)</f>
        <v>ZKW-ZEM</v>
      </c>
      <c r="L703" s="138" t="str">
        <f>IF(SP_SUL!N706="","*",SP_SUL!N706)</f>
        <v>ZKWZEM</v>
      </c>
      <c r="M703" s="139">
        <f>IF(SP_SUL!J706="","*",SP_SUL!J706)</f>
        <v>55</v>
      </c>
      <c r="N703" s="142">
        <f>IF(SP_SUL!K706="","*",SP_SUL!K706)</f>
        <v>100</v>
      </c>
      <c r="O703" s="142" t="str">
        <f>IF(SP_SUL!L706="","*",SP_SUL!L706)</f>
        <v>-</v>
      </c>
      <c r="P703" s="141">
        <f>IF(SP_SUL!O706="","*",SP_SUL!O706)</f>
        <v>0.375</v>
      </c>
      <c r="Q703" s="141">
        <f>IF(SP_SUL!P706="","*",SP_SUL!P706)</f>
        <v>4.1666666666666664E-2</v>
      </c>
      <c r="R703" s="143" t="str">
        <f>IF(SP_SUL!Q706="","*",CONCATENATE(SP_SUL!Q706," ",SP_SUL!R706))</f>
        <v>1 BINÁRIO</v>
      </c>
      <c r="S703" s="143" t="str">
        <f>IF(SP_SUL!V706="","*",SP_SUL!V706)</f>
        <v>Antonioni</v>
      </c>
      <c r="T703" s="143" t="str">
        <f>IF(SP_SUL!W706="","*",SP_SUL!W706)</f>
        <v>Deslocamento</v>
      </c>
      <c r="U703" s="136">
        <f ca="1">_xlfn.XLOOKUP(G703&amp;$U$2,BS_CONTROLE[CHAVE],BS_CONTROLE[Quantidade_11],"-")</f>
        <v>0</v>
      </c>
      <c r="V703" s="136">
        <f ca="1">_xlfn.XLOOKUP(G703&amp;$V$2,BS_CONTROLE[CHAVE],BS_CONTROLE[Quantidade_11],"-")</f>
        <v>0</v>
      </c>
      <c r="W703" s="136">
        <f ca="1">_xlfn.XLOOKUP(G703&amp;$W$2,BS_CONTROLE[CHAVE],BS_CONTROLE[Quantidade_11],"-")</f>
        <v>0</v>
      </c>
    </row>
    <row r="704" spans="1:23" hidden="1">
      <c r="A704" s="144" t="str">
        <f>IF(SP_SUL!Y707="","*",SP_SUL!Y707)</f>
        <v>OPORTUNIDADE</v>
      </c>
      <c r="B704" s="144" t="str">
        <f>IF(SP_SUL!X707="","*",SP_SUL!X707)</f>
        <v>Contrato</v>
      </c>
      <c r="C704" s="144" t="str">
        <f>IF(SP_SUL!Z707="","*",SP_SUL!Z707)</f>
        <v>*</v>
      </c>
      <c r="D704" s="138" t="str">
        <f>IF(SP_SUL!S707="","*",SP_SUL!S707)</f>
        <v>SP SUL</v>
      </c>
      <c r="E704" s="138" t="str">
        <f>IF(SP_SUL!T707="","*",SP_SUL!T707)</f>
        <v>ZKE-ZEV</v>
      </c>
      <c r="F704" s="143">
        <f>IF(SP_SUL!B707="","*",SP_SUL!B707)</f>
        <v>46080</v>
      </c>
      <c r="G704" s="143" t="str">
        <f>IF(SP_SUL!D707="","*",SP_SUL!D707)</f>
        <v>E17</v>
      </c>
      <c r="H704" s="143" t="str">
        <f>IF(SP_SUL!F707="","*",SP_SUL!F707)</f>
        <v>CAMINHÃO DE SOLDA</v>
      </c>
      <c r="I704" s="143" t="str">
        <f>IF(SP_SUL!H707="","*",SP_SUL!H707)</f>
        <v>102ZKW2</v>
      </c>
      <c r="J704" s="143" t="str">
        <f>IF(SP_SUL!I707="","*",SP_SUL!I707)</f>
        <v>102ZKW2</v>
      </c>
      <c r="K704" s="138" t="str">
        <f>IF(SP_SUL!M707="","*",SP_SUL!M707)</f>
        <v>ZKW-ZLU</v>
      </c>
      <c r="L704" s="138" t="str">
        <f>IF(SP_SUL!N707="","*",SP_SUL!N707)</f>
        <v>102ZKW2</v>
      </c>
      <c r="M704" s="139">
        <f>IF(SP_SUL!J707="","*",SP_SUL!J707)</f>
        <v>55</v>
      </c>
      <c r="N704" s="142">
        <f>IF(SP_SUL!K707="","*",SP_SUL!K707)</f>
        <v>100.3</v>
      </c>
      <c r="O704" s="142" t="str">
        <f>IF(SP_SUL!L707="","*",SP_SUL!L707)</f>
        <v>-</v>
      </c>
      <c r="P704" s="141">
        <f>IF(SP_SUL!O707="","*",SP_SUL!O707)</f>
        <v>0.38194444444444442</v>
      </c>
      <c r="Q704" s="141">
        <f>IF(SP_SUL!P707="","*",SP_SUL!P707)</f>
        <v>6.9444444444444447E-4</v>
      </c>
      <c r="R704" s="143" t="str">
        <f>IF(SP_SUL!Q707="","*",CONCATENATE(SP_SUL!Q707," ",SP_SUL!R707))</f>
        <v>2 Nº DE SOLDA</v>
      </c>
      <c r="S704" s="143" t="str">
        <f>IF(SP_SUL!V707="","*",SP_SUL!V707)</f>
        <v xml:space="preserve">Higor </v>
      </c>
      <c r="T704" s="143" t="str">
        <f>IF(SP_SUL!W707="","*",SP_SUL!W707)</f>
        <v>Caminhão de solda</v>
      </c>
      <c r="U704" s="136">
        <f ca="1">_xlfn.XLOOKUP(G704&amp;$U$2,BS_CONTROLE[CHAVE],BS_CONTROLE[Quantidade_11],"-")</f>
        <v>0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OPORTUNIDADE</v>
      </c>
      <c r="B705" s="144" t="str">
        <f>IF(SP_SUL!X708="","*",SP_SUL!X708)</f>
        <v>Oportunidade</v>
      </c>
      <c r="C705" s="144" t="str">
        <f>IF(SP_SUL!Z708="","*",SP_SUL!Z708)</f>
        <v>*</v>
      </c>
      <c r="D705" s="138" t="str">
        <f>IF(SP_SUL!S708="","*",SP_SUL!S708)</f>
        <v>SP SUL</v>
      </c>
      <c r="E705" s="138" t="str">
        <f>IF(SP_SUL!T708="","*",SP_SUL!T708)</f>
        <v>ZKE-ZEV</v>
      </c>
      <c r="F705" s="143">
        <f>IF(SP_SUL!B708="","*",SP_SUL!B708)</f>
        <v>46080</v>
      </c>
      <c r="G705" s="143" t="str">
        <f>IF(SP_SUL!D708="","*",SP_SUL!D708)</f>
        <v>CLEBISON (TP-728)</v>
      </c>
      <c r="H705" s="143" t="str">
        <f>IF(SP_SUL!F708="","*",SP_SUL!F708)</f>
        <v>PDM - SOLDA</v>
      </c>
      <c r="I705" s="143" t="str">
        <f>IF(SP_SUL!H708="","*",SP_SUL!H708)</f>
        <v>-</v>
      </c>
      <c r="J705" s="143" t="str">
        <f>IF(SP_SUL!I708="","*",SP_SUL!I708)</f>
        <v>-</v>
      </c>
      <c r="K705" s="138" t="str">
        <f>IF(SP_SUL!M708="","*",SP_SUL!M708)</f>
        <v>ZWI-ZEM</v>
      </c>
      <c r="L705" s="138" t="str">
        <f>IF(SP_SUL!N708="","*",SP_SUL!N708)</f>
        <v>130ZYQ2</v>
      </c>
      <c r="M705" s="139">
        <f>IF(SP_SUL!J708="","*",SP_SUL!J708)</f>
        <v>55</v>
      </c>
      <c r="N705" s="142">
        <f>IF(SP_SUL!K708="","*",SP_SUL!K708)</f>
        <v>127.5</v>
      </c>
      <c r="O705" s="142" t="str">
        <f>IF(SP_SUL!L708="","*",SP_SUL!L708)</f>
        <v>-</v>
      </c>
      <c r="P705" s="141">
        <f>IF(SP_SUL!O708="","*",SP_SUL!O708)</f>
        <v>0.375</v>
      </c>
      <c r="Q705" s="141">
        <f>IF(SP_SUL!P708="","*",SP_SUL!P708)</f>
        <v>8.3333333333333329E-2</v>
      </c>
      <c r="R705" s="143" t="str">
        <f>IF(SP_SUL!Q708="","*",CONCATENATE(SP_SUL!Q708," ",SP_SUL!R708))</f>
        <v>1 Nº DE SOLDA</v>
      </c>
      <c r="S705" s="143" t="str">
        <f>IF(SP_SUL!V708="","*",SP_SUL!V708)</f>
        <v xml:space="preserve">Felipe </v>
      </c>
      <c r="T705" s="143" t="str">
        <f>IF(SP_SUL!W708="","*",SP_SUL!W708)</f>
        <v xml:space="preserve">Execução de solda - Condicionado a temperatura </v>
      </c>
      <c r="U705" s="136">
        <f ca="1">_xlfn.XLOOKUP(G705&amp;$U$2,BS_CONTROLE[CHAVE],BS_CONTROLE[Quantidade_11],"-")</f>
        <v>0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OPORTUNIDADE</v>
      </c>
      <c r="B706" s="144" t="str">
        <f>IF(SP_SUL!X709="","*",SP_SUL!X709)</f>
        <v>Oportunidade</v>
      </c>
      <c r="C706" s="144" t="str">
        <f>IF(SP_SUL!Z709="","*",SP_SUL!Z709)</f>
        <v>*</v>
      </c>
      <c r="D706" s="138" t="str">
        <f>IF(SP_SUL!S709="","*",SP_SUL!S709)</f>
        <v>SP SUL</v>
      </c>
      <c r="E706" s="138" t="str">
        <f>IF(SP_SUL!T709="","*",SP_SUL!T709)</f>
        <v>ZKE-ZEV</v>
      </c>
      <c r="F706" s="143">
        <f>IF(SP_SUL!B709="","*",SP_SUL!B709)</f>
        <v>46080</v>
      </c>
      <c r="G706" s="143" t="str">
        <f>IF(SP_SUL!D709="","*",SP_SUL!D709)</f>
        <v>ISMAEL(TP-726)</v>
      </c>
      <c r="H706" s="143" t="str">
        <f>IF(SP_SUL!F709="","*",SP_SUL!F709)</f>
        <v>PDM - SOLDA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ZWI-ZEM</v>
      </c>
      <c r="L706" s="138" t="str">
        <f>IF(SP_SUL!N709="","*",SP_SUL!N709)</f>
        <v>130ZYQ2</v>
      </c>
      <c r="M706" s="139">
        <f>IF(SP_SUL!J709="","*",SP_SUL!J709)</f>
        <v>55</v>
      </c>
      <c r="N706" s="142">
        <f>IF(SP_SUL!K709="","*",SP_SUL!K709)</f>
        <v>127.5</v>
      </c>
      <c r="O706" s="142" t="str">
        <f>IF(SP_SUL!L709="","*",SP_SUL!L709)</f>
        <v>-</v>
      </c>
      <c r="P706" s="141">
        <f>IF(SP_SUL!O709="","*",SP_SUL!O709)</f>
        <v>0.375</v>
      </c>
      <c r="Q706" s="141">
        <f>IF(SP_SUL!P709="","*",SP_SUL!P709)</f>
        <v>8.3333333333333329E-2</v>
      </c>
      <c r="R706" s="143" t="str">
        <f>IF(SP_SUL!Q709="","*",CONCATENATE(SP_SUL!Q709," ",SP_SUL!R709))</f>
        <v>1 Nº DE SOLDA</v>
      </c>
      <c r="S706" s="143" t="str">
        <f>IF(SP_SUL!V709="","*",SP_SUL!V709)</f>
        <v xml:space="preserve">Felipe </v>
      </c>
      <c r="T706" s="143" t="str">
        <f>IF(SP_SUL!W709="","*",SP_SUL!W709)</f>
        <v xml:space="preserve">Execução de solda - Condicionado a temperatura </v>
      </c>
      <c r="U706" s="136">
        <f ca="1">_xlfn.XLOOKUP(G706&amp;$U$2,BS_CONTROLE[CHAVE],BS_CONTROLE[Quantidade_11],"-")</f>
        <v>0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OPORTUNIDADE</v>
      </c>
      <c r="B708" s="144" t="str">
        <f>IF(SP_SUL!X711="","*",SP_SUL!X711)</f>
        <v>Contrato</v>
      </c>
      <c r="C708" s="144" t="str">
        <f>IF(SP_SUL!Z711="","*",SP_SUL!Z711)</f>
        <v>*</v>
      </c>
      <c r="D708" s="138" t="str">
        <f>IF(SP_SUL!S711="","*",SP_SUL!S711)</f>
        <v>SP SUL</v>
      </c>
      <c r="E708" s="138" t="str">
        <f>IF(SP_SUL!T711="","*",SP_SUL!T711)</f>
        <v>ZKE-ZEV</v>
      </c>
      <c r="F708" s="143">
        <f>IF(SP_SUL!B711="","*",SP_SUL!B711)</f>
        <v>46080</v>
      </c>
      <c r="G708" s="143" t="str">
        <f>IF(SP_SUL!D711="","*",SP_SUL!D711)</f>
        <v>MOD ZRB</v>
      </c>
      <c r="H708" s="143" t="str">
        <f>IF(SP_SUL!F711="","*",SP_SUL!F711)</f>
        <v>BLOCO</v>
      </c>
      <c r="I708" s="143" t="str">
        <f>IF(SP_SUL!H711="","*",SP_SUL!H711)</f>
        <v>-</v>
      </c>
      <c r="J708" s="143" t="str">
        <f>IF(SP_SUL!I711="","*",SP_SUL!I711)</f>
        <v>-</v>
      </c>
      <c r="K708" s="138" t="str">
        <f>IF(SP_SUL!M711="","*",SP_SUL!M711)</f>
        <v>ZEJ-ZRB</v>
      </c>
      <c r="L708" s="138" t="str">
        <f>IF(SP_SUL!N711="","*",SP_SUL!N711)</f>
        <v>ZEJZRB</v>
      </c>
      <c r="M708" s="139">
        <f>IF(SP_SUL!J711="","*",SP_SUL!J711)</f>
        <v>55</v>
      </c>
      <c r="N708" s="142">
        <f>IF(SP_SUL!K711="","*",SP_SUL!K711)</f>
        <v>145.9</v>
      </c>
      <c r="O708" s="142">
        <f>IF(SP_SUL!L711="","*",SP_SUL!L711)</f>
        <v>152</v>
      </c>
      <c r="P708" s="141">
        <f>IF(SP_SUL!O711="","*",SP_SUL!O711)</f>
        <v>0.33333333333333331</v>
      </c>
      <c r="Q708" s="141">
        <f>IF(SP_SUL!P711="","*",SP_SUL!P711)</f>
        <v>0.33333333333333331</v>
      </c>
      <c r="R708" s="143" t="str">
        <f>IF(SP_SUL!Q711="","*",CONCATENATE(SP_SUL!Q711," ",SP_SUL!R711))</f>
        <v>1 BINÁRIO</v>
      </c>
      <c r="S708" s="143" t="str">
        <f>IF(SP_SUL!V711="","*",SP_SUL!V711)</f>
        <v xml:space="preserve">Alisson </v>
      </c>
      <c r="T708" s="143" t="str">
        <f>IF(SP_SUL!W711="","*",SP_SUL!W711)</f>
        <v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>
        <f ca="1">_xlfn.XLOOKUP(G708&amp;$W$2,BS_CONTROLE[CHAVE],BS_CONTROLE[Quantidade_11],"-")</f>
        <v>0</v>
      </c>
    </row>
    <row r="709" spans="1:23" hidden="1">
      <c r="A709" s="144" t="str">
        <f>IF(SP_SUL!Y712="","*",SP_SUL!Y712)</f>
        <v>OPORTUNIDADE</v>
      </c>
      <c r="B709" s="144" t="str">
        <f>IF(SP_SUL!X712="","*",SP_SUL!X712)</f>
        <v>Contrato</v>
      </c>
      <c r="C709" s="144" t="str">
        <f>IF(SP_SUL!Z712="","*",SP_SUL!Z712)</f>
        <v>*</v>
      </c>
      <c r="D709" s="138" t="str">
        <f>IF(SP_SUL!S712="","*",SP_SUL!S712)</f>
        <v>SP SUL</v>
      </c>
      <c r="E709" s="138" t="str">
        <f>IF(SP_SUL!T712="","*",SP_SUL!T712)</f>
        <v>ZKE-ZEV</v>
      </c>
      <c r="F709" s="143">
        <f>IF(SP_SUL!B712="","*",SP_SUL!B712)</f>
        <v>46080</v>
      </c>
      <c r="G709" s="143" t="str">
        <f>IF(SP_SUL!D712="","*",SP_SUL!D712)</f>
        <v>W96</v>
      </c>
      <c r="H709" s="143" t="str">
        <f>IF(SP_SUL!F712="","*",SP_SUL!F712)</f>
        <v>MODERNIZAÇÃO - DORMENTE - DESCARGA</v>
      </c>
      <c r="I709" s="143" t="str">
        <f>IF(SP_SUL!H712="","*",SP_SUL!H712)</f>
        <v>ZEM1</v>
      </c>
      <c r="J709" s="143" t="str">
        <f>IF(SP_SUL!I712="","*",SP_SUL!I712)</f>
        <v>ZEM-1</v>
      </c>
      <c r="K709" s="138" t="str">
        <f>IF(SP_SUL!M712="","*",SP_SUL!M712)</f>
        <v>ZEJ-ZRB</v>
      </c>
      <c r="L709" s="138">
        <f>IF(SP_SUL!N712="","*",SP_SUL!N712)</f>
        <v>1501492</v>
      </c>
      <c r="M709" s="139">
        <f>IF(SP_SUL!J712="","*",SP_SUL!J712)</f>
        <v>55</v>
      </c>
      <c r="N709" s="142">
        <f>IF(SP_SUL!K712="","*",SP_SUL!K712)</f>
        <v>150</v>
      </c>
      <c r="O709" s="142" t="str">
        <f>IF(SP_SUL!L712="","*",SP_SUL!L712)</f>
        <v>-</v>
      </c>
      <c r="P709" s="141">
        <f>IF(SP_SUL!O712="","*",SP_SUL!O712)</f>
        <v>0.29166666666666669</v>
      </c>
      <c r="Q709" s="141">
        <f>IF(SP_SUL!P712="","*",SP_SUL!P712)</f>
        <v>6.9444444444444447E-4</v>
      </c>
      <c r="R709" s="143" t="str">
        <f>IF(SP_SUL!Q712="","*",CONCATENATE(SP_SUL!Q712," ",SP_SUL!R712))</f>
        <v>2000 Nº DE DORMENTES</v>
      </c>
      <c r="S709" s="143" t="str">
        <f>IF(SP_SUL!V712="","*",SP_SUL!V712)</f>
        <v>Alison</v>
      </c>
      <c r="T709" s="143" t="str">
        <f>IF(SP_SUL!W712="","*",SP_SUL!W712)</f>
        <v>MC1 do W96 em ZEM-1 às 07h e circula em licença até KM 150+000 em 150149-2;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OPORTUNIDADE</v>
      </c>
      <c r="B710" s="144" t="str">
        <f>IF(SP_SUL!X713="","*",SP_SUL!X713)</f>
        <v>Contrato</v>
      </c>
      <c r="C710" s="144" t="str">
        <f>IF(SP_SUL!Z713="","*",SP_SUL!Z713)</f>
        <v>*</v>
      </c>
      <c r="D710" s="138" t="str">
        <f>IF(SP_SUL!S713="","*",SP_SUL!S713)</f>
        <v>SP SUL</v>
      </c>
      <c r="E710" s="138" t="str">
        <f>IF(SP_SUL!T713="","*",SP_SUL!T713)</f>
        <v>ZKE-ZEV</v>
      </c>
      <c r="F710" s="143">
        <f>IF(SP_SUL!B713="","*",SP_SUL!B713)</f>
        <v>46080</v>
      </c>
      <c r="G710" s="143" t="str">
        <f>IF(SP_SUL!D713="","*",SP_SUL!D713)</f>
        <v>V96</v>
      </c>
      <c r="H710" s="143" t="str">
        <f>IF(SP_SUL!F713="","*",SP_SUL!F713)</f>
        <v>MODERNIZAÇÃO - SOCADORA</v>
      </c>
      <c r="I710" s="143" t="str">
        <f>IF(SP_SUL!H713="","*",SP_SUL!H713)</f>
        <v>K67ZEV2</v>
      </c>
      <c r="J710" s="143" t="str">
        <f>IF(SP_SUL!I713="","*",SP_SUL!I713)</f>
        <v>K67ZEV2</v>
      </c>
      <c r="K710" s="138" t="str">
        <f>IF(SP_SUL!M713="","*",SP_SUL!M713)</f>
        <v>ZEJ-ZRB</v>
      </c>
      <c r="L710" s="138">
        <f>IF(SP_SUL!N713="","*",SP_SUL!N713)</f>
        <v>1501492</v>
      </c>
      <c r="M710" s="139">
        <f>IF(SP_SUL!J713="","*",SP_SUL!J713)</f>
        <v>55</v>
      </c>
      <c r="N710" s="142">
        <f>IF(SP_SUL!K713="","*",SP_SUL!K713)</f>
        <v>150</v>
      </c>
      <c r="O710" s="142" t="str">
        <f>IF(SP_SUL!L713="","*",SP_SUL!L713)</f>
        <v>-</v>
      </c>
      <c r="P710" s="141">
        <f>IF(SP_SUL!O713="","*",SP_SUL!O713)</f>
        <v>0.29166666666666669</v>
      </c>
      <c r="Q710" s="141">
        <f>IF(SP_SUL!P713="","*",SP_SUL!P713)</f>
        <v>6.9444444444444447E-4</v>
      </c>
      <c r="R710" s="143" t="str">
        <f>IF(SP_SUL!Q713="","*",CONCATENATE(SP_SUL!Q713," ",SP_SUL!R713))</f>
        <v>1 M</v>
      </c>
      <c r="S710" s="143" t="str">
        <f>IF(SP_SUL!V713="","*",SP_SUL!V713)</f>
        <v>Alison</v>
      </c>
      <c r="T710" s="143" t="str">
        <f>IF(SP_SUL!W713="","*",SP_SUL!W713)</f>
        <v>W97 em Z3VZEV-1 às 07h10 e circula em licença até ZRB150-2 KM 151+000; enviar lic SOS compartilhando SB com V96.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OPORTUNIDADE</v>
      </c>
      <c r="B711" s="144" t="str">
        <f>IF(SP_SUL!X714="","*",SP_SUL!X714)</f>
        <v>Contrato</v>
      </c>
      <c r="C711" s="144" t="str">
        <f>IF(SP_SUL!Z714="","*",SP_SUL!Z714)</f>
        <v>*</v>
      </c>
      <c r="D711" s="138" t="str">
        <f>IF(SP_SUL!S714="","*",SP_SUL!S714)</f>
        <v>SP SUL</v>
      </c>
      <c r="E711" s="138" t="str">
        <f>IF(SP_SUL!T714="","*",SP_SUL!T714)</f>
        <v>ZKE-ZEV</v>
      </c>
      <c r="F711" s="143">
        <f>IF(SP_SUL!B714="","*",SP_SUL!B714)</f>
        <v>46080</v>
      </c>
      <c r="G711" s="143" t="str">
        <f>IF(SP_SUL!D714="","*",SP_SUL!D714)</f>
        <v>W97</v>
      </c>
      <c r="H711" s="143" t="str">
        <f>IF(SP_SUL!F714="","*",SP_SUL!F714)</f>
        <v>MODERNIZAÇÃO - OUTRA ATIVIDADE</v>
      </c>
      <c r="I711" s="143" t="str">
        <f>IF(SP_SUL!H714="","*",SP_SUL!H714)</f>
        <v>Z3VZEV</v>
      </c>
      <c r="J711" s="143" t="str">
        <f>IF(SP_SUL!I714="","*",SP_SUL!I714)</f>
        <v>Z3VZEV</v>
      </c>
      <c r="K711" s="138" t="str">
        <f>IF(SP_SUL!M714="","*",SP_SUL!M714)</f>
        <v>ZEJ-ZRB</v>
      </c>
      <c r="L711" s="138" t="str">
        <f>IF(SP_SUL!N714="","*",SP_SUL!N714)</f>
        <v>ZRB1502</v>
      </c>
      <c r="M711" s="139">
        <f>IF(SP_SUL!J714="","*",SP_SUL!J714)</f>
        <v>55</v>
      </c>
      <c r="N711" s="142">
        <f>IF(SP_SUL!K714="","*",SP_SUL!K714)</f>
        <v>151</v>
      </c>
      <c r="O711" s="142" t="str">
        <f>IF(SP_SUL!L714="","*",SP_SUL!L714)</f>
        <v>-</v>
      </c>
      <c r="P711" s="141">
        <f>IF(SP_SUL!O714="","*",SP_SUL!O714)</f>
        <v>0.2986111111111111</v>
      </c>
      <c r="Q711" s="141">
        <f>IF(SP_SUL!P714="","*",SP_SUL!P714)</f>
        <v>6.9444444444444447E-4</v>
      </c>
      <c r="R711" s="143" t="str">
        <f>IF(SP_SUL!Q714="","*",CONCATENATE(SP_SUL!Q714," ",SP_SUL!R714))</f>
        <v>1 BINÁRIO</v>
      </c>
      <c r="S711" s="143" t="str">
        <f>IF(SP_SUL!V714="","*",SP_SUL!V714)</f>
        <v>Alison</v>
      </c>
      <c r="T711" s="143" t="str">
        <f>IF(SP_SUL!W714="","*",SP_SUL!W714)</f>
        <v xml:space="preserve"> W96 em ZEM-1 às 07h e circula em licença até KM 150+000 em 150149-2;</v>
      </c>
      <c r="U711" s="136" t="str">
        <f ca="1">_xlfn.XLOOKUP(G711&amp;$U$2,BS_CONTROLE[CHAVE],BS_CONTROLE[Quantidade_11],"-")</f>
        <v>-</v>
      </c>
      <c r="V711" s="136">
        <f ca="1">_xlfn.XLOOKUP(G711&amp;$V$2,BS_CONTROLE[CHAVE],BS_CONTROLE[Quantidade_11],"-")</f>
        <v>1</v>
      </c>
      <c r="W711" s="136">
        <f ca="1">_xlfn.XLOOKUP(G711&amp;$W$2,BS_CONTROLE[CHAVE],BS_CONTROLE[Quantidade_11],"-")</f>
        <v>0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Contrato</v>
      </c>
      <c r="C714" s="144" t="str">
        <f>IF(SP_SUL!Z717="","*",SP_SUL!Z717)</f>
        <v>*</v>
      </c>
      <c r="D714" s="138" t="str">
        <f>IF(SP_SUL!S717="","*",SP_SUL!S717)</f>
        <v>SP SUL</v>
      </c>
      <c r="E714" s="138" t="str">
        <f>IF(SP_SUL!T717="","*",SP_SUL!T717)</f>
        <v>ZEV-ZPT</v>
      </c>
      <c r="F714" s="143" t="str">
        <f>IF(SP_SUL!B717="","*",SP_SUL!B717)</f>
        <v>*</v>
      </c>
      <c r="G714" s="143" t="str">
        <f>IF(SP_SUL!D717="","*",SP_SUL!D717)</f>
        <v>MOD ZEZ</v>
      </c>
      <c r="H714" s="143" t="str">
        <f>IF(SP_SUL!F717="","*",SP_SUL!F717)</f>
        <v>BLOCO</v>
      </c>
      <c r="I714" s="143" t="str">
        <f>IF(SP_SUL!H717="","*",SP_SUL!H717)</f>
        <v>-</v>
      </c>
      <c r="J714" s="143" t="str">
        <f>IF(SP_SUL!I717="","*",SP_SUL!I717)</f>
        <v>-</v>
      </c>
      <c r="K714" s="138" t="str">
        <f>IF(SP_SUL!M717="","*",SP_SUL!M717)</f>
        <v>ZEZ-ZXW</v>
      </c>
      <c r="L714" s="138" t="str">
        <f>IF(SP_SUL!N717="","*",SP_SUL!N717)</f>
        <v>ZEZZXW</v>
      </c>
      <c r="M714" s="139">
        <f>IF(SP_SUL!J717="","*",SP_SUL!J717)</f>
        <v>92</v>
      </c>
      <c r="N714" s="142">
        <f>IF(SP_SUL!K717="","*",SP_SUL!K717)</f>
        <v>75.2</v>
      </c>
      <c r="O714" s="142">
        <f>IF(SP_SUL!L717="","*",SP_SUL!L717)</f>
        <v>81.8</v>
      </c>
      <c r="P714" s="141">
        <f>IF(SP_SUL!O717="","*",SP_SUL!O717)</f>
        <v>0.35416666666666669</v>
      </c>
      <c r="Q714" s="141">
        <f>IF(SP_SUL!P717="","*",SP_SUL!P717)</f>
        <v>0.33333333333333331</v>
      </c>
      <c r="R714" s="143" t="str">
        <f>IF(SP_SUL!Q717="","*",CONCATENATE(SP_SUL!Q717," ",SP_SUL!R717))</f>
        <v>1 BINÁRIO</v>
      </c>
      <c r="S714" s="143" t="str">
        <f>IF(SP_SUL!V717="","*",SP_SUL!V717)</f>
        <v>Augusto</v>
      </c>
      <c r="T714" s="143" t="str">
        <f>IF(SP_SUL!W717="","*",SP_SUL!W717)</f>
        <v>Intervalo modernização - abertura do intervalo com MC9 mot 21 no KM 75,2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>
        <f ca="1">_xlfn.XLOOKUP(G714&amp;$W$2,BS_CONTROLE[CHAVE],BS_CONTROLE[Quantidade_11],"-")</f>
        <v>0</v>
      </c>
    </row>
    <row r="715" spans="1:23" hidden="1">
      <c r="A715" s="144" t="str">
        <f>IF(SP_SUL!Y718="","*",SP_SUL!Y718)</f>
        <v>OPORTUNIDADE</v>
      </c>
      <c r="B715" s="144" t="str">
        <f>IF(SP_SUL!X718="","*",SP_SUL!X718)</f>
        <v>Contrato</v>
      </c>
      <c r="C715" s="144" t="str">
        <f>IF(SP_SUL!Z718="","*",SP_SUL!Z718)</f>
        <v>*</v>
      </c>
      <c r="D715" s="138" t="str">
        <f>IF(SP_SUL!S718="","*",SP_SUL!S718)</f>
        <v>SP SUL</v>
      </c>
      <c r="E715" s="138" t="str">
        <f>IF(SP_SUL!T718="","*",SP_SUL!T718)</f>
        <v>ZEV-ZPT</v>
      </c>
      <c r="F715" s="143">
        <f>IF(SP_SUL!B718="","*",SP_SUL!B718)</f>
        <v>46080</v>
      </c>
      <c r="G715" s="143" t="str">
        <f>IF(SP_SUL!D718="","*",SP_SUL!D718)</f>
        <v>W61</v>
      </c>
      <c r="H715" s="143" t="str">
        <f>IF(SP_SUL!F718="","*",SP_SUL!F718)</f>
        <v>DESCARGA DE MATERIAL</v>
      </c>
      <c r="I715" s="143" t="str">
        <f>IF(SP_SUL!H718="","*",SP_SUL!H718)</f>
        <v>K67ZEV2</v>
      </c>
      <c r="J715" s="143" t="str">
        <f>IF(SP_SUL!I718="","*",SP_SUL!I718)</f>
        <v>K67ZEV2</v>
      </c>
      <c r="K715" s="138" t="str">
        <f>IF(SP_SUL!M718="","*",SP_SUL!M718)</f>
        <v>ZXW-ZGP</v>
      </c>
      <c r="L715" s="138" t="str">
        <f>IF(SP_SUL!N718="","*",SP_SUL!N718)</f>
        <v>K84ZXW2</v>
      </c>
      <c r="M715" s="139">
        <f>IF(SP_SUL!J718="","*",SP_SUL!J718)</f>
        <v>92</v>
      </c>
      <c r="N715" s="142">
        <f>IF(SP_SUL!K718="","*",SP_SUL!K718)</f>
        <v>83.7</v>
      </c>
      <c r="O715" s="142" t="str">
        <f>IF(SP_SUL!L718="","*",SP_SUL!L718)</f>
        <v>-</v>
      </c>
      <c r="P715" s="141">
        <f>IF(SP_SUL!O718="","*",SP_SUL!O718)</f>
        <v>0.41666666666666669</v>
      </c>
      <c r="Q715" s="141">
        <f>IF(SP_SUL!P718="","*",SP_SUL!P718)</f>
        <v>4.1666666666666664E-2</v>
      </c>
      <c r="R715" s="143" t="str">
        <f>IF(SP_SUL!Q718="","*",CONCATENATE(SP_SUL!Q718," ",SP_SUL!R718))</f>
        <v>1 BINÁRIO</v>
      </c>
      <c r="S715" s="143" t="str">
        <f>IF(SP_SUL!V718="","*",SP_SUL!V718)</f>
        <v>Moises</v>
      </c>
      <c r="T715" s="143" t="str">
        <f>IF(SP_SUL!W718="","*",SP_SUL!W718)</f>
        <v>Deslocamento das turmas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OPORTUNIDADE</v>
      </c>
      <c r="B717" s="144" t="str">
        <f>IF(SP_SUL!X720="","*",SP_SUL!X720)</f>
        <v>Contrato</v>
      </c>
      <c r="C717" s="144" t="str">
        <f>IF(SP_SUL!Z720="","*",SP_SUL!Z720)</f>
        <v>*</v>
      </c>
      <c r="D717" s="138" t="str">
        <f>IF(SP_SUL!S720="","*",SP_SUL!S720)</f>
        <v>SP SUL</v>
      </c>
      <c r="E717" s="138" t="str">
        <f>IF(SP_SUL!T720="","*",SP_SUL!T720)</f>
        <v>ZEV-ZPT</v>
      </c>
      <c r="F717" s="143">
        <f>IF(SP_SUL!B720="","*",SP_SUL!B720)</f>
        <v>46080</v>
      </c>
      <c r="G717" s="143" t="str">
        <f>IF(SP_SUL!D720="","*",SP_SUL!D720)</f>
        <v>MOD ZGP</v>
      </c>
      <c r="H717" s="143" t="str">
        <f>IF(SP_SUL!F720="","*",SP_SUL!F720)</f>
        <v>BLOCO</v>
      </c>
      <c r="I717" s="143" t="str">
        <f>IF(SP_SUL!H720="","*",SP_SUL!H720)</f>
        <v>-</v>
      </c>
      <c r="J717" s="143" t="str">
        <f>IF(SP_SUL!I720="","*",SP_SUL!I720)</f>
        <v>-</v>
      </c>
      <c r="K717" s="138" t="str">
        <f>IF(SP_SUL!M720="","*",SP_SUL!M720)</f>
        <v>ZPT-ZGP</v>
      </c>
      <c r="L717" s="138" t="str">
        <f>IF(SP_SUL!N720="","*",SP_SUL!N720)</f>
        <v>ZPTZGP</v>
      </c>
      <c r="M717" s="139">
        <f>IF(SP_SUL!J720="","*",SP_SUL!J720)</f>
        <v>92</v>
      </c>
      <c r="N717" s="142">
        <f>IF(SP_SUL!K720="","*",SP_SUL!K720)</f>
        <v>102</v>
      </c>
      <c r="O717" s="142">
        <f>IF(SP_SUL!L720="","*",SP_SUL!L720)</f>
        <v>106</v>
      </c>
      <c r="P717" s="141">
        <f>IF(SP_SUL!O720="","*",SP_SUL!O720)</f>
        <v>0.33333333333333331</v>
      </c>
      <c r="Q717" s="141">
        <f>IF(SP_SUL!P720="","*",SP_SUL!P720)</f>
        <v>0.22916666666666666</v>
      </c>
      <c r="R717" s="143" t="str">
        <f>IF(SP_SUL!Q720="","*",CONCATENATE(SP_SUL!Q720," ",SP_SUL!R720))</f>
        <v>1 BINÁRIO</v>
      </c>
      <c r="S717" s="143" t="str">
        <f>IF(SP_SUL!V720="","*",SP_SUL!V720)</f>
        <v>Augusto</v>
      </c>
      <c r="T717" s="143" t="str">
        <f>IF(SP_SUL!W720="","*",SP_SUL!W720)</f>
        <v>*Intervalo de 05:30hrs - ZPT/ZGP Linha 02* - Abertura do intervalo com os bloqueios ZGP2 , 105ZGP-2 e ZPT105-2
SBs Bloqueadas: ZGP2 , 105ZGP-2 e ZPT105-2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>
        <f ca="1">_xlfn.XLOOKUP(G717&amp;$W$2,BS_CONTROLE[CHAVE],BS_CONTROLE[Quantidade_11],"-")</f>
        <v>0</v>
      </c>
    </row>
    <row r="718" spans="1:23" hidden="1">
      <c r="A718" s="144" t="str">
        <f>IF(SP_SUL!Y721="","*",SP_SUL!Y721)</f>
        <v>OPORTUNIDADE</v>
      </c>
      <c r="B718" s="144" t="str">
        <f>IF(SP_SUL!X721="","*",SP_SUL!X721)</f>
        <v>Contrato</v>
      </c>
      <c r="C718" s="144" t="str">
        <f>IF(SP_SUL!Z721="","*",SP_SUL!Z721)</f>
        <v>*</v>
      </c>
      <c r="D718" s="138" t="str">
        <f>IF(SP_SUL!S721="","*",SP_SUL!S721)</f>
        <v>SP SUL</v>
      </c>
      <c r="E718" s="138" t="str">
        <f>IF(SP_SUL!T721="","*",SP_SUL!T721)</f>
        <v>ZEV-ZPT</v>
      </c>
      <c r="F718" s="143">
        <f>IF(SP_SUL!B721="","*",SP_SUL!B721)</f>
        <v>46080</v>
      </c>
      <c r="G718" s="143" t="str">
        <f>IF(SP_SUL!D721="","*",SP_SUL!D721)</f>
        <v>V85</v>
      </c>
      <c r="H718" s="143" t="str">
        <f>IF(SP_SUL!F721="","*",SP_SUL!F721)</f>
        <v>MECANIZAÇÃO - SOCADORA</v>
      </c>
      <c r="I718" s="143" t="str">
        <f>IF(SP_SUL!H721="","*",SP_SUL!H721)</f>
        <v>ZDRZPT</v>
      </c>
      <c r="J718" s="143" t="str">
        <f>IF(SP_SUL!I721="","*",SP_SUL!I721)</f>
        <v>ZDRZPT</v>
      </c>
      <c r="K718" s="138" t="str">
        <f>IF(SP_SUL!M721="","*",SP_SUL!M721)</f>
        <v>ZGP</v>
      </c>
      <c r="L718" s="138" t="str">
        <f>IF(SP_SUL!N721="","*",SP_SUL!N721)</f>
        <v>ZGP2</v>
      </c>
      <c r="M718" s="139">
        <f>IF(SP_SUL!J721="","*",SP_SUL!J721)</f>
        <v>92</v>
      </c>
      <c r="N718" s="142">
        <f>IF(SP_SUL!K721="","*",SP_SUL!K721)</f>
        <v>102.1</v>
      </c>
      <c r="O718" s="142">
        <f>IF(SP_SUL!L721="","*",SP_SUL!L721)</f>
        <v>102.6</v>
      </c>
      <c r="P718" s="141">
        <f>IF(SP_SUL!O721="","*",SP_SUL!O721)</f>
        <v>0.3125</v>
      </c>
      <c r="Q718" s="141">
        <f>IF(SP_SUL!P721="","*",SP_SUL!P721)</f>
        <v>6.9444444444444447E-4</v>
      </c>
      <c r="R718" s="143" t="str">
        <f>IF(SP_SUL!Q721="","*",CONCATENATE(SP_SUL!Q721," ",SP_SUL!R721))</f>
        <v>1 M</v>
      </c>
      <c r="S718" s="143" t="str">
        <f>IF(SP_SUL!V721="","*",SP_SUL!V721)</f>
        <v>Augusto</v>
      </c>
      <c r="T718" s="143" t="str">
        <f>IF(SP_SUL!W721="","*",SP_SUL!W721)</f>
        <v>Socaria mecanizada</v>
      </c>
      <c r="U718" s="136">
        <f ca="1">_xlfn.XLOOKUP(G718&amp;$U$2,BS_CONTROLE[CHAVE],BS_CONTROLE[Quantidade_11],"-")</f>
        <v>1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OPORTUNIDADE</v>
      </c>
      <c r="B719" s="144" t="str">
        <f>IF(SP_SUL!X722="","*",SP_SUL!X722)</f>
        <v>Contrato</v>
      </c>
      <c r="C719" s="144" t="str">
        <f>IF(SP_SUL!Z722="","*",SP_SUL!Z722)</f>
        <v>*</v>
      </c>
      <c r="D719" s="138" t="str">
        <f>IF(SP_SUL!S722="","*",SP_SUL!S722)</f>
        <v>SP SUL</v>
      </c>
      <c r="E719" s="138" t="str">
        <f>IF(SP_SUL!T722="","*",SP_SUL!T722)</f>
        <v>ZEV-ZPT</v>
      </c>
      <c r="F719" s="143">
        <f>IF(SP_SUL!B722="","*",SP_SUL!B722)</f>
        <v>46080</v>
      </c>
      <c r="G719" s="143" t="str">
        <f>IF(SP_SUL!D722="","*",SP_SUL!D722)</f>
        <v>W92</v>
      </c>
      <c r="H719" s="143" t="str">
        <f>IF(SP_SUL!F722="","*",SP_SUL!F722)</f>
        <v>MODERNIZAÇÃO - PEDRA - DESCARGA</v>
      </c>
      <c r="I719" s="143" t="str">
        <f>IF(SP_SUL!H722="","*",SP_SUL!H722)</f>
        <v>ZDRZPT</v>
      </c>
      <c r="J719" s="143" t="str">
        <f>IF(SP_SUL!I722="","*",SP_SUL!I722)</f>
        <v>ZDRZPT</v>
      </c>
      <c r="K719" s="138" t="str">
        <f>IF(SP_SUL!M722="","*",SP_SUL!M722)</f>
        <v>ZGP</v>
      </c>
      <c r="L719" s="138" t="str">
        <f>IF(SP_SUL!N722="","*",SP_SUL!N722)</f>
        <v>ZGP2</v>
      </c>
      <c r="M719" s="139">
        <f>IF(SP_SUL!J722="","*",SP_SUL!J722)</f>
        <v>92</v>
      </c>
      <c r="N719" s="142">
        <f>IF(SP_SUL!K722="","*",SP_SUL!K722)</f>
        <v>102.6</v>
      </c>
      <c r="O719" s="142">
        <f>IF(SP_SUL!L722="","*",SP_SUL!L722)</f>
        <v>102.91</v>
      </c>
      <c r="P719" s="141">
        <f>IF(SP_SUL!O722="","*",SP_SUL!O722)</f>
        <v>0.3125</v>
      </c>
      <c r="Q719" s="141">
        <f>IF(SP_SUL!P722="","*",SP_SUL!P722)</f>
        <v>6.9444444444444447E-4</v>
      </c>
      <c r="R719" s="143" t="str">
        <f>IF(SP_SUL!Q722="","*",CONCATENATE(SP_SUL!Q722," ",SP_SUL!R722))</f>
        <v>1 VAGÕES</v>
      </c>
      <c r="S719" s="143" t="str">
        <f>IF(SP_SUL!V722="","*",SP_SUL!V722)</f>
        <v>Augusto</v>
      </c>
      <c r="T719" s="143" t="str">
        <f>IF(SP_SUL!W722="","*",SP_SUL!W722)</f>
        <v>Descarga de pedra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OPORTUNIDADE</v>
      </c>
      <c r="B720" s="144" t="str">
        <f>IF(SP_SUL!X723="","*",SP_SUL!X723)</f>
        <v>Oportunidade</v>
      </c>
      <c r="C720" s="144" t="str">
        <f>IF(SP_SUL!Z723="","*",SP_SUL!Z723)</f>
        <v>*</v>
      </c>
      <c r="D720" s="138" t="str">
        <f>IF(SP_SUL!S723="","*",SP_SUL!S723)</f>
        <v>SP SUL</v>
      </c>
      <c r="E720" s="138" t="str">
        <f>IF(SP_SUL!T723="","*",SP_SUL!T723)</f>
        <v>ZEV-ZPT</v>
      </c>
      <c r="F720" s="143">
        <f>IF(SP_SUL!B723="","*",SP_SUL!B723)</f>
        <v>46080</v>
      </c>
      <c r="G720" s="143" t="str">
        <f>IF(SP_SUL!D723="","*",SP_SUL!D723)</f>
        <v>ANDERSON (TF-680)</v>
      </c>
      <c r="H720" s="143" t="str">
        <f>IF(SP_SUL!F723="","*",SP_SUL!F723)</f>
        <v>PDM - AMV - MEIA CHAVE</v>
      </c>
      <c r="I720" s="143" t="str">
        <f>IF(SP_SUL!H723="","*",SP_SUL!H723)</f>
        <v>-</v>
      </c>
      <c r="J720" s="143" t="str">
        <f>IF(SP_SUL!I723="","*",SP_SUL!I723)</f>
        <v>-</v>
      </c>
      <c r="K720" s="138" t="str">
        <f>IF(SP_SUL!M723="","*",SP_SUL!M723)</f>
        <v>ZGP</v>
      </c>
      <c r="L720" s="138" t="str">
        <f>IF(SP_SUL!N723="","*",SP_SUL!N723)</f>
        <v>ZGP2</v>
      </c>
      <c r="M720" s="139">
        <f>IF(SP_SUL!J723="","*",SP_SUL!J723)</f>
        <v>92</v>
      </c>
      <c r="N720" s="142">
        <f>IF(SP_SUL!K723="","*",SP_SUL!K723)</f>
        <v>102</v>
      </c>
      <c r="O720" s="142" t="str">
        <f>IF(SP_SUL!L723="","*",SP_SUL!L723)</f>
        <v>-</v>
      </c>
      <c r="P720" s="141">
        <f>IF(SP_SUL!O723="","*",SP_SUL!O723)</f>
        <v>0.41666666666666669</v>
      </c>
      <c r="Q720" s="141">
        <f>IF(SP_SUL!P723="","*",SP_SUL!P723)</f>
        <v>6.9444444444444447E-4</v>
      </c>
      <c r="R720" s="143" t="str">
        <f>IF(SP_SUL!Q723="","*",CONCATENATE(SP_SUL!Q723," ",SP_SUL!R723))</f>
        <v>1 Nº DE PEÇAS</v>
      </c>
      <c r="S720" s="143" t="str">
        <f>IF(SP_SUL!V723="","*",SP_SUL!V723)</f>
        <v xml:space="preserve">Moises </v>
      </c>
      <c r="T720" s="143" t="str">
        <f>IF(SP_SUL!W723="","*",SP_SUL!W723)</f>
        <v>PDM - Substituição de meia chave (Obs: Sombra do intervalo da Modernização)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OPORTUNIDADE</v>
      </c>
      <c r="B721" s="144" t="str">
        <f>IF(SP_SUL!X724="","*",SP_SUL!X724)</f>
        <v>Oportunidade</v>
      </c>
      <c r="C721" s="144" t="str">
        <f>IF(SP_SUL!Z724="","*",SP_SUL!Z724)</f>
        <v>*</v>
      </c>
      <c r="D721" s="138" t="str">
        <f>IF(SP_SUL!S724="","*",SP_SUL!S724)</f>
        <v>SP SUL</v>
      </c>
      <c r="E721" s="138" t="str">
        <f>IF(SP_SUL!T724="","*",SP_SUL!T724)</f>
        <v>ZEV-ZPT</v>
      </c>
      <c r="F721" s="143">
        <f>IF(SP_SUL!B724="","*",SP_SUL!B724)</f>
        <v>46080</v>
      </c>
      <c r="G721" s="143" t="str">
        <f>IF(SP_SUL!D724="","*",SP_SUL!D724)</f>
        <v>RAFAEL (TP-695)</v>
      </c>
      <c r="H721" s="143" t="str">
        <f>IF(SP_SUL!F724="","*",SP_SUL!F724)</f>
        <v>EXPANSÃO - AMV - JACARÉ</v>
      </c>
      <c r="I721" s="143" t="str">
        <f>IF(SP_SUL!H724="","*",SP_SUL!H724)</f>
        <v>-</v>
      </c>
      <c r="J721" s="143" t="str">
        <f>IF(SP_SUL!I724="","*",SP_SUL!I724)</f>
        <v>-</v>
      </c>
      <c r="K721" s="138" t="str">
        <f>IF(SP_SUL!M724="","*",SP_SUL!M724)</f>
        <v>ZGP</v>
      </c>
      <c r="L721" s="138" t="str">
        <f>IF(SP_SUL!N724="","*",SP_SUL!N724)</f>
        <v>ZGP2</v>
      </c>
      <c r="M721" s="139">
        <f>IF(SP_SUL!J724="","*",SP_SUL!J724)</f>
        <v>92</v>
      </c>
      <c r="N721" s="142">
        <f>IF(SP_SUL!K724="","*",SP_SUL!K724)</f>
        <v>102</v>
      </c>
      <c r="O721" s="142" t="str">
        <f>IF(SP_SUL!L724="","*",SP_SUL!L724)</f>
        <v>-</v>
      </c>
      <c r="P721" s="141">
        <f>IF(SP_SUL!O724="","*",SP_SUL!O724)</f>
        <v>0.41666666666666669</v>
      </c>
      <c r="Q721" s="141">
        <f>IF(SP_SUL!P724="","*",SP_SUL!P724)</f>
        <v>6.9444444444444447E-4</v>
      </c>
      <c r="R721" s="143" t="str">
        <f>IF(SP_SUL!Q724="","*",CONCATENATE(SP_SUL!Q724," ",SP_SUL!R724))</f>
        <v>2 Nº DE PEÇAS</v>
      </c>
      <c r="S721" s="143" t="str">
        <f>IF(SP_SUL!V724="","*",SP_SUL!V724)</f>
        <v xml:space="preserve">Moises </v>
      </c>
      <c r="T721" s="143" t="str">
        <f>IF(SP_SUL!W724="","*",SP_SUL!W724)</f>
        <v>PDM - Substituição de jacaré (Obs: Sombra do intervalo da Modernização)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OPORTUNIDADE</v>
      </c>
      <c r="B722" s="144" t="str">
        <f>IF(SP_SUL!X725="","*",SP_SUL!X725)</f>
        <v>Oportunidade</v>
      </c>
      <c r="C722" s="144" t="str">
        <f>IF(SP_SUL!Z725="","*",SP_SUL!Z725)</f>
        <v>*</v>
      </c>
      <c r="D722" s="138" t="str">
        <f>IF(SP_SUL!S725="","*",SP_SUL!S725)</f>
        <v>SP SUL</v>
      </c>
      <c r="E722" s="138" t="str">
        <f>IF(SP_SUL!T725="","*",SP_SUL!T725)</f>
        <v>ZEV-ZPT</v>
      </c>
      <c r="F722" s="143">
        <f>IF(SP_SUL!B725="","*",SP_SUL!B725)</f>
        <v>46080</v>
      </c>
      <c r="G722" s="143" t="str">
        <f>IF(SP_SUL!D725="","*",SP_SUL!D725)</f>
        <v>THIAGO (TF-685)</v>
      </c>
      <c r="H722" s="143" t="str">
        <f>IF(SP_SUL!F725="","*",SP_SUL!F725)</f>
        <v>JIC</v>
      </c>
      <c r="I722" s="143" t="str">
        <f>IF(SP_SUL!H725="","*",SP_SUL!H725)</f>
        <v>-</v>
      </c>
      <c r="J722" s="143" t="str">
        <f>IF(SP_SUL!I725="","*",SP_SUL!I725)</f>
        <v>-</v>
      </c>
      <c r="K722" s="138" t="str">
        <f>IF(SP_SUL!M725="","*",SP_SUL!M725)</f>
        <v>ZGP-ZPT</v>
      </c>
      <c r="L722" s="138" t="str">
        <f>IF(SP_SUL!N725="","*",SP_SUL!N725)</f>
        <v>ZPT1052</v>
      </c>
      <c r="M722" s="139">
        <f>IF(SP_SUL!J725="","*",SP_SUL!J725)</f>
        <v>92</v>
      </c>
      <c r="N722" s="142">
        <f>IF(SP_SUL!K725="","*",SP_SUL!K725)</f>
        <v>106.32</v>
      </c>
      <c r="O722" s="142" t="str">
        <f>IF(SP_SUL!L725="","*",SP_SUL!L725)</f>
        <v>-</v>
      </c>
      <c r="P722" s="141">
        <f>IF(SP_SUL!O725="","*",SP_SUL!O725)</f>
        <v>0.41666666666666669</v>
      </c>
      <c r="Q722" s="141">
        <f>IF(SP_SUL!P725="","*",SP_SUL!P725)</f>
        <v>6.9444444444444447E-4</v>
      </c>
      <c r="R722" s="143" t="str">
        <f>IF(SP_SUL!Q725="","*",CONCATENATE(SP_SUL!Q725," ",SP_SUL!R725))</f>
        <v>1 Nº DE PEÇAS</v>
      </c>
      <c r="S722" s="143" t="str">
        <f>IF(SP_SUL!V725="","*",SP_SUL!V725)</f>
        <v xml:space="preserve">Moises </v>
      </c>
      <c r="T722" s="143" t="str">
        <f>IF(SP_SUL!W725="","*",SP_SUL!W725)</f>
        <v>Substituição de JIC (Obs: Sombra do intervalo da Modernização)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OPORTUNIDADE</v>
      </c>
      <c r="B723" s="144" t="str">
        <f>IF(SP_SUL!X726="","*",SP_SUL!X726)</f>
        <v>Oportunidade</v>
      </c>
      <c r="C723" s="144" t="str">
        <f>IF(SP_SUL!Z726="","*",SP_SUL!Z726)</f>
        <v>*</v>
      </c>
      <c r="D723" s="138" t="str">
        <f>IF(SP_SUL!S726="","*",SP_SUL!S726)</f>
        <v>SP SUL</v>
      </c>
      <c r="E723" s="138" t="str">
        <f>IF(SP_SUL!T726="","*",SP_SUL!T726)</f>
        <v>ZEV-ZPT</v>
      </c>
      <c r="F723" s="143">
        <f>IF(SP_SUL!B726="","*",SP_SUL!B726)</f>
        <v>46080</v>
      </c>
      <c r="G723" s="143" t="str">
        <f>IF(SP_SUL!D726="","*",SP_SUL!D726)</f>
        <v>HUELTON (TP-725)</v>
      </c>
      <c r="H723" s="143" t="str">
        <f>IF(SP_SUL!F726="","*",SP_SUL!F726)</f>
        <v>PDM - SOLDA</v>
      </c>
      <c r="I723" s="143" t="str">
        <f>IF(SP_SUL!H726="","*",SP_SUL!H726)</f>
        <v>-</v>
      </c>
      <c r="J723" s="143" t="str">
        <f>IF(SP_SUL!I726="","*",SP_SUL!I726)</f>
        <v>-</v>
      </c>
      <c r="K723" s="138" t="str">
        <f>IF(SP_SUL!M726="","*",SP_SUL!M726)</f>
        <v>ZPT</v>
      </c>
      <c r="L723" s="138" t="str">
        <f>IF(SP_SUL!N726="","*",SP_SUL!N726)</f>
        <v>ZPT2</v>
      </c>
      <c r="M723" s="139">
        <f>IF(SP_SUL!J726="","*",SP_SUL!J726)</f>
        <v>92</v>
      </c>
      <c r="N723" s="142">
        <f>IF(SP_SUL!K726="","*",SP_SUL!K726)</f>
        <v>106.7</v>
      </c>
      <c r="O723" s="142" t="str">
        <f>IF(SP_SUL!L726="","*",SP_SUL!L726)</f>
        <v>-</v>
      </c>
      <c r="P723" s="141">
        <f>IF(SP_SUL!O726="","*",SP_SUL!O726)</f>
        <v>0.41666666666666669</v>
      </c>
      <c r="Q723" s="141">
        <f>IF(SP_SUL!P726="","*",SP_SUL!P726)</f>
        <v>6.25E-2</v>
      </c>
      <c r="R723" s="143" t="str">
        <f>IF(SP_SUL!Q726="","*",CONCATENATE(SP_SUL!Q726," ",SP_SUL!R726))</f>
        <v>1 Nº DE SOLDA</v>
      </c>
      <c r="S723" s="143" t="str">
        <f>IF(SP_SUL!V726="","*",SP_SUL!V726)</f>
        <v>Huelton</v>
      </c>
      <c r="T723" s="143" t="str">
        <f>IF(SP_SUL!W726="","*",SP_SUL!W726)</f>
        <v xml:space="preserve">Execução de solda - Condicionado a temperatura </v>
      </c>
      <c r="U723" s="136">
        <f ca="1">_xlfn.XLOOKUP(G723&amp;$U$2,BS_CONTROLE[CHAVE],BS_CONTROLE[Quantidade_11],"-")</f>
        <v>0</v>
      </c>
      <c r="V723" s="136">
        <f ca="1">_xlfn.XLOOKUP(G723&amp;$V$2,BS_CONTROLE[CHAVE],BS_CONTROLE[Quantidade_11],"-")</f>
        <v>0</v>
      </c>
      <c r="W723" s="136">
        <f ca="1">_xlfn.XLOOKUP(G723&amp;$W$2,BS_CONTROLE[CHAVE],BS_CONTROLE[Quantidade_11],"-")</f>
        <v>0</v>
      </c>
    </row>
    <row r="724" spans="1:23" hidden="1">
      <c r="A724" s="144" t="str">
        <f>IF(SP_SUL!Y727="","*",SP_SUL!Y727)</f>
        <v>OPORTUNIDADE</v>
      </c>
      <c r="B724" s="144" t="str">
        <f>IF(SP_SUL!X727="","*",SP_SUL!X727)</f>
        <v>Contrato</v>
      </c>
      <c r="C724" s="144" t="str">
        <f>IF(SP_SUL!Z727="","*",SP_SUL!Z727)</f>
        <v>*</v>
      </c>
      <c r="D724" s="138" t="str">
        <f>IF(SP_SUL!S727="","*",SP_SUL!S727)</f>
        <v>SP SUL</v>
      </c>
      <c r="E724" s="138" t="str">
        <f>IF(SP_SUL!T727="","*",SP_SUL!T727)</f>
        <v>ZEV-ZPT</v>
      </c>
      <c r="F724" s="143">
        <f>IF(SP_SUL!B727="","*",SP_SUL!B727)</f>
        <v>46080</v>
      </c>
      <c r="G724" s="143" t="str">
        <f>IF(SP_SUL!D727="","*",SP_SUL!D727)</f>
        <v>A84</v>
      </c>
      <c r="H724" s="143" t="str">
        <f>IF(SP_SUL!F727="","*",SP_SUL!F727)</f>
        <v>DETECÇÃO - RONDA 7 DIAS</v>
      </c>
      <c r="I724" s="143" t="str">
        <f>IF(SP_SUL!H727="","*",SP_SUL!H727)</f>
        <v>109ZPT</v>
      </c>
      <c r="J724" s="143" t="str">
        <f>IF(SP_SUL!I727="","*",SP_SUL!I727)</f>
        <v>ZPT105</v>
      </c>
      <c r="K724" s="138" t="str">
        <f>IF(SP_SUL!M727="","*",SP_SUL!M727)</f>
        <v>ZPT-ZPG-ZPT</v>
      </c>
      <c r="L724" s="138" t="str">
        <f>IF(SP_SUL!N727="","*",SP_SUL!N727)</f>
        <v>ZPTZGPZPT</v>
      </c>
      <c r="M724" s="139">
        <f>IF(SP_SUL!J727="","*",SP_SUL!J727)</f>
        <v>92</v>
      </c>
      <c r="N724" s="142">
        <f>IF(SP_SUL!K727="","*",SP_SUL!K727)</f>
        <v>108.4</v>
      </c>
      <c r="O724" s="142" t="str">
        <f>IF(SP_SUL!L727="","*",SP_SUL!L727)</f>
        <v>*</v>
      </c>
      <c r="P724" s="141">
        <f>IF(SP_SUL!O727="","*",SP_SUL!O727)</f>
        <v>0.33333333333333331</v>
      </c>
      <c r="Q724" s="141">
        <f>IF(SP_SUL!P727="","*",SP_SUL!P727)</f>
        <v>4.1666666666666664E-2</v>
      </c>
      <c r="R724" s="143" t="str">
        <f>IF(SP_SUL!Q727="","*",CONCATENATE(SP_SUL!Q727," ",SP_SUL!R727))</f>
        <v>40 KM</v>
      </c>
      <c r="S724" s="143" t="str">
        <f>IF(SP_SUL!V727="","*",SP_SUL!V727)</f>
        <v>Jhon</v>
      </c>
      <c r="T724" s="143" t="str">
        <f>IF(SP_SUL!W727="","*",SP_SUL!W727)</f>
        <v>R7D</v>
      </c>
      <c r="U724" s="136">
        <f ca="1">_xlfn.XLOOKUP(G724&amp;$U$2,BS_CONTROLE[CHAVE],BS_CONTROLE[Quantidade_11],"-")</f>
        <v>60</v>
      </c>
      <c r="V724" s="136">
        <f ca="1">_xlfn.XLOOKUP(G724&amp;$V$2,BS_CONTROLE[CHAVE],BS_CONTROLE[Quantidade_11],"-")</f>
        <v>40</v>
      </c>
      <c r="W724" s="136">
        <f ca="1">_xlfn.XLOOKUP(G724&amp;$W$2,BS_CONTROLE[CHAVE],BS_CONTROLE[Quantidade_11],"-")</f>
        <v>0</v>
      </c>
    </row>
    <row r="725" spans="1:23" hidden="1">
      <c r="A725" s="144" t="str">
        <f>IF(SP_SUL!Y728="","*",SP_SUL!Y728)</f>
        <v>OPORTUNIDADE</v>
      </c>
      <c r="B725" s="144" t="str">
        <f>IF(SP_SUL!X728="","*",SP_SUL!X728)</f>
        <v>Oportunidade</v>
      </c>
      <c r="C725" s="144" t="str">
        <f>IF(SP_SUL!Z728="","*",SP_SUL!Z728)</f>
        <v>*</v>
      </c>
      <c r="D725" s="138" t="str">
        <f>IF(SP_SUL!S728="","*",SP_SUL!S728)</f>
        <v>SP SUL</v>
      </c>
      <c r="E725" s="138" t="str">
        <f>IF(SP_SUL!T728="","*",SP_SUL!T728)</f>
        <v>ZEV-ZPT</v>
      </c>
      <c r="F725" s="143">
        <f>IF(SP_SUL!B728="","*",SP_SUL!B728)</f>
        <v>46080</v>
      </c>
      <c r="G725" s="143" t="str">
        <f>IF(SP_SUL!D728="","*",SP_SUL!D728)</f>
        <v>EXPANSÃO TURMA 1</v>
      </c>
      <c r="H725" s="143" t="str">
        <f>IF(SP_SUL!F728="","*",SP_SUL!F728)</f>
        <v>EXPANSÃO - SOLDA</v>
      </c>
      <c r="I725" s="143" t="str">
        <f>IF(SP_SUL!H728="","*",SP_SUL!H728)</f>
        <v>-</v>
      </c>
      <c r="J725" s="143" t="str">
        <f>IF(SP_SUL!I728="","*",SP_SUL!I728)</f>
        <v>-</v>
      </c>
      <c r="K725" s="138" t="str">
        <f>IF(SP_SUL!M728="","*",SP_SUL!M728)</f>
        <v>109-ZGM</v>
      </c>
      <c r="L725" s="138" t="str">
        <f>IF(SP_SUL!N728="","*",SP_SUL!N728)</f>
        <v>1101093/1101091</v>
      </c>
      <c r="M725" s="139">
        <f>IF(SP_SUL!J728="","*",SP_SUL!J728)</f>
        <v>30</v>
      </c>
      <c r="N725" s="142">
        <f>IF(SP_SUL!K728="","*",SP_SUL!K728)</f>
        <v>108.75</v>
      </c>
      <c r="O725" s="142">
        <f>IF(SP_SUL!L728="","*",SP_SUL!L728)</f>
        <v>109</v>
      </c>
      <c r="P725" s="141">
        <f>IF(SP_SUL!O728="","*",SP_SUL!O728)</f>
        <v>0.35416666666666669</v>
      </c>
      <c r="Q725" s="141">
        <f>IF(SP_SUL!P728="","*",SP_SUL!P728)</f>
        <v>6.25E-2</v>
      </c>
      <c r="R725" s="143" t="str">
        <f>IF(SP_SUL!Q728="","*",CONCATENATE(SP_SUL!Q728," ",SP_SUL!R728))</f>
        <v>1 Nº DE SOLDA</v>
      </c>
      <c r="S725" s="143" t="str">
        <f>IF(SP_SUL!V728="","*",SP_SUL!V728)</f>
        <v>Pedro</v>
      </c>
      <c r="T725" s="143" t="str">
        <f>IF(SP_SUL!W728="","*",SP_SUL!W728)</f>
        <v xml:space="preserve">Execução de solda - Condicionado a temperatura </v>
      </c>
      <c r="U725" s="136">
        <f ca="1">_xlfn.XLOOKUP(G725&amp;$U$2,BS_CONTROLE[CHAVE],BS_CONTROLE[Quantidade_11],"-")</f>
        <v>0</v>
      </c>
      <c r="V725" s="136">
        <f ca="1">_xlfn.XLOOKUP(G725&amp;$V$2,BS_CONTROLE[CHAVE],BS_CONTROLE[Quantidade_11],"-")</f>
        <v>0</v>
      </c>
      <c r="W725" s="136">
        <f ca="1">_xlfn.XLOOKUP(G725&amp;$W$2,BS_CONTROLE[CHAVE],BS_CONTROLE[Quantidade_11],"-")</f>
        <v>0</v>
      </c>
    </row>
    <row r="726" spans="1:23" hidden="1">
      <c r="A726" s="144" t="str">
        <f>IF(SP_SUL!Y729="","*",SP_SUL!Y729)</f>
        <v>OPORTUNIDADE</v>
      </c>
      <c r="B726" s="144" t="str">
        <f>IF(SP_SUL!X729="","*",SP_SUL!X729)</f>
        <v>Oportunidade</v>
      </c>
      <c r="C726" s="144" t="str">
        <f>IF(SP_SUL!Z729="","*",SP_SUL!Z729)</f>
        <v>*</v>
      </c>
      <c r="D726" s="138" t="str">
        <f>IF(SP_SUL!S729="","*",SP_SUL!S729)</f>
        <v>SP SUL</v>
      </c>
      <c r="E726" s="138" t="str">
        <f>IF(SP_SUL!T729="","*",SP_SUL!T729)</f>
        <v>ZEV-ZPT</v>
      </c>
      <c r="F726" s="143">
        <f>IF(SP_SUL!B729="","*",SP_SUL!B729)</f>
        <v>46080</v>
      </c>
      <c r="G726" s="143" t="str">
        <f>IF(SP_SUL!D729="","*",SP_SUL!D729)</f>
        <v>LEANDRO (TP-727)</v>
      </c>
      <c r="H726" s="143" t="str">
        <f>IF(SP_SUL!F729="","*",SP_SUL!F729)</f>
        <v>PDM - SUBSTITUIÇÃO - DORMENTE</v>
      </c>
      <c r="I726" s="143" t="str">
        <f>IF(SP_SUL!H729="","*",SP_SUL!H729)</f>
        <v>-</v>
      </c>
      <c r="J726" s="143" t="str">
        <f>IF(SP_SUL!I729="","*",SP_SUL!I729)</f>
        <v>-</v>
      </c>
      <c r="K726" s="138" t="str">
        <f>IF(SP_SUL!M729="","*",SP_SUL!M729)</f>
        <v>109-ZGM</v>
      </c>
      <c r="L726" s="138">
        <f>IF(SP_SUL!N729="","*",SP_SUL!N729)</f>
        <v>1131121</v>
      </c>
      <c r="M726" s="139">
        <f>IF(SP_SUL!J729="","*",SP_SUL!J729)</f>
        <v>30</v>
      </c>
      <c r="N726" s="142">
        <f>IF(SP_SUL!K729="","*",SP_SUL!K729)</f>
        <v>112.7</v>
      </c>
      <c r="O726" s="142" t="str">
        <f>IF(SP_SUL!L729="","*",SP_SUL!L729)</f>
        <v>-</v>
      </c>
      <c r="P726" s="141">
        <f>IF(SP_SUL!O729="","*",SP_SUL!O729)</f>
        <v>0.41666666666666669</v>
      </c>
      <c r="Q726" s="141">
        <f>IF(SP_SUL!P729="","*",SP_SUL!P729)</f>
        <v>8.3333333333333329E-2</v>
      </c>
      <c r="R726" s="143" t="str">
        <f>IF(SP_SUL!Q729="","*",CONCATENATE(SP_SUL!Q729," ",SP_SUL!R729))</f>
        <v>30 Nº DE DORMENTES</v>
      </c>
      <c r="S726" s="143" t="str">
        <f>IF(SP_SUL!V729="","*",SP_SUL!V729)</f>
        <v xml:space="preserve">Moises </v>
      </c>
      <c r="T726" s="143" t="str">
        <f>IF(SP_SUL!W729="","*",SP_SUL!W729)</f>
        <v>PDM - Substituição de dormentes</v>
      </c>
      <c r="U726" s="136">
        <f ca="1">_xlfn.XLOOKUP(G726&amp;$U$2,BS_CONTROLE[CHAVE],BS_CONTROLE[Quantidade_11],"-")</f>
        <v>0</v>
      </c>
      <c r="V726" s="136">
        <f ca="1">_xlfn.XLOOKUP(G726&amp;$V$2,BS_CONTROLE[CHAVE],BS_CONTROLE[Quantidade_11],"-")</f>
        <v>0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*</v>
      </c>
      <c r="E999" s="138" t="str">
        <f>IF(SP_SUL!T1003="","*",SP_SUL!T1003)</f>
        <v>*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*</v>
      </c>
      <c r="L999" s="138" t="str">
        <f>IF(SP_SUL!N1003="","*",SP_SUL!N1003)</f>
        <v>*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663" sqref="D663:J663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2078</v>
      </c>
      <c r="C2" s="120" t="s">
        <v>980</v>
      </c>
      <c r="D2" s="75" t="s">
        <v>982</v>
      </c>
      <c r="E2" s="75" t="s">
        <v>2079</v>
      </c>
      <c r="F2" s="98" t="s">
        <v>2080</v>
      </c>
      <c r="G2" s="75" t="s">
        <v>2081</v>
      </c>
      <c r="H2" s="75" t="s">
        <v>2082</v>
      </c>
      <c r="I2" s="75" t="s">
        <v>2083</v>
      </c>
      <c r="J2" s="75" t="s">
        <v>2084</v>
      </c>
      <c r="K2" s="77" t="s">
        <v>2085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*</v>
      </c>
      <c r="G685" s="94" t="str">
        <f>IF(SP_SUL!I690="","*",SP_SUL!I690)</f>
        <v>*</v>
      </c>
      <c r="H685" s="94" t="str">
        <f>IF(SP_SUL!AB690="","*",SP_SUL!AB690)</f>
        <v>FIXO</v>
      </c>
      <c r="I685" s="94" t="str">
        <f>IF(SP_SUL!AC690="","*",SP_SUL!AC690)</f>
        <v>*</v>
      </c>
      <c r="J685" s="95">
        <f>IF(SP_SUL!AA690="","*",SP_SUL!AA690)</f>
        <v>1</v>
      </c>
      <c r="K685" s="96">
        <f>IF(SP_SUL!AD690="","*",SP_SUL!AD690)</f>
        <v>0.3125</v>
      </c>
    </row>
    <row r="686" spans="2:11" hidden="1">
      <c r="B686" s="93" t="str">
        <f>IF(SP_SUL!Y691="","*",SP_SUL!Y691)</f>
        <v>*</v>
      </c>
      <c r="C686" s="94" t="str">
        <f>IF(SP_SUL!B691="","*",SP_SUL!B691)</f>
        <v>*</v>
      </c>
      <c r="D686" s="93" t="str">
        <f>IF(SP_SUL!D691="","*",SP_SUL!D691)</f>
        <v>EXPANSÃO TURMA 1</v>
      </c>
      <c r="E686" s="93" t="str">
        <f>IF(SP_SUL!H691="","*",SP_SUL!H691)</f>
        <v>-</v>
      </c>
      <c r="F686" s="99" t="str">
        <f>IF(SP_SUL!M691="","*",SP_SUL!M691)</f>
        <v xml:space="preserve">ZAC-ZSU </v>
      </c>
      <c r="G686" s="94" t="str">
        <f>IF(SP_SUL!I691="","*",SP_SUL!I691)</f>
        <v>-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OPORTUNIDADE</v>
      </c>
      <c r="C687" s="94">
        <f>IF(SP_SUL!B692="","*",SP_SUL!B692)</f>
        <v>46080</v>
      </c>
      <c r="D687" s="93" t="str">
        <f>IF(SP_SUL!D692="","*",SP_SUL!D692)</f>
        <v>A74</v>
      </c>
      <c r="E687" s="93" t="str">
        <f>IF(SP_SUL!H692="","*",SP_SUL!H692)</f>
        <v>ZTT-2</v>
      </c>
      <c r="F687" s="99" t="str">
        <f>IF(SP_SUL!M692="","*",SP_SUL!M692)</f>
        <v>ZTT-ZTO</v>
      </c>
      <c r="G687" s="94" t="str">
        <f>IF(SP_SUL!I692="","*",SP_SUL!I692)</f>
        <v>ZTO</v>
      </c>
      <c r="H687" s="94" t="str">
        <f>IF(SP_SUL!AB692="","*",SP_SUL!AB692)</f>
        <v>FIXO</v>
      </c>
      <c r="I687" s="94" t="str">
        <f>IF(SP_SUL!AC692="","*",SP_SUL!AC692)</f>
        <v>*</v>
      </c>
      <c r="J687" s="95">
        <f>IF(SP_SUL!AA692="","*",SP_SUL!AA692)</f>
        <v>1</v>
      </c>
      <c r="K687" s="96">
        <f>IF(SP_SUL!AD692="","*",SP_SUL!AD692)</f>
        <v>0.3125</v>
      </c>
    </row>
    <row r="688" spans="2:11" hidden="1">
      <c r="B688" s="93" t="str">
        <f>IF(SP_SUL!Y693="","*",SP_SUL!Y693)</f>
        <v>OPORTUNIDADE</v>
      </c>
      <c r="C688" s="94">
        <f>IF(SP_SUL!B693="","*",SP_SUL!B693)</f>
        <v>46080</v>
      </c>
      <c r="D688" s="93" t="str">
        <f>IF(SP_SUL!D693="","*",SP_SUL!D693)</f>
        <v>KLECIO (TP-699)</v>
      </c>
      <c r="E688" s="93" t="str">
        <f>IF(SP_SUL!H693="","*",SP_SUL!H693)</f>
        <v>-</v>
      </c>
      <c r="F688" s="99" t="str">
        <f>IF(SP_SUL!M693="","*",SP_SUL!M693)</f>
        <v>ZTT-ZLI</v>
      </c>
      <c r="G688" s="94" t="str">
        <f>IF(SP_SUL!I693="","*",SP_SUL!I693)</f>
        <v>-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OPORTUNIDADE</v>
      </c>
      <c r="C689" s="94">
        <f>IF(SP_SUL!B694="","*",SP_SUL!B694)</f>
        <v>46080</v>
      </c>
      <c r="D689" s="93" t="str">
        <f>IF(SP_SUL!D694="","*",SP_SUL!D694)</f>
        <v>E42</v>
      </c>
      <c r="E689" s="93" t="str">
        <f>IF(SP_SUL!H694="","*",SP_SUL!H694)</f>
        <v>ZBV3</v>
      </c>
      <c r="F689" s="99" t="str">
        <f>IF(SP_SUL!M694="","*",SP_SUL!M694)</f>
        <v>ZBM-ZHO</v>
      </c>
      <c r="G689" s="94" t="str">
        <f>IF(SP_SUL!I694="","*",SP_SUL!I694)</f>
        <v>ZBV3</v>
      </c>
      <c r="H689" s="94" t="str">
        <f>IF(SP_SUL!AB694="","*",SP_SUL!AB694)</f>
        <v>FIXO + ESCALA</v>
      </c>
      <c r="I689" s="94" t="str">
        <f>IF(SP_SUL!AC694="","*",SP_SUL!AC694)</f>
        <v>ACIONAMENTO</v>
      </c>
      <c r="J689" s="95" t="str">
        <f>IF(SP_SUL!AA694="","*",SP_SUL!AA694)</f>
        <v>3 + Lucas + 2 Escala</v>
      </c>
      <c r="K689" s="96">
        <f>IF(SP_SUL!AD694="","*",SP_SUL!AD694)</f>
        <v>0.39583333333333331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OPORTUNIDADE</v>
      </c>
      <c r="C691" s="94">
        <f>IF(SP_SUL!B696="","*",SP_SUL!B696)</f>
        <v>46080</v>
      </c>
      <c r="D691" s="93" t="str">
        <f>IF(SP_SUL!D696="","*",SP_SUL!D696)</f>
        <v>DANIEL (TP-647)</v>
      </c>
      <c r="E691" s="93" t="str">
        <f>IF(SP_SUL!H696="","*",SP_SUL!H696)</f>
        <v>-</v>
      </c>
      <c r="F691" s="99" t="str">
        <f>IF(SP_SUL!M696="","*",SP_SUL!M696)</f>
        <v>ZST</v>
      </c>
      <c r="G691" s="94" t="str">
        <f>IF(SP_SUL!I696="","*",SP_SUL!I696)</f>
        <v>-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-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V93</v>
      </c>
      <c r="E692" s="93" t="str">
        <f>IF(SP_SUL!H697="","*",SP_SUL!H697)</f>
        <v>ZYU1</v>
      </c>
      <c r="F692" s="99" t="str">
        <f>IF(SP_SUL!M697="","*",SP_SUL!M697)</f>
        <v>ZYU-ZST</v>
      </c>
      <c r="G692" s="94" t="str">
        <f>IF(SP_SUL!I697="","*",SP_SUL!I697)</f>
        <v>ZYU1</v>
      </c>
      <c r="H692" s="94" t="str">
        <f>IF(SP_SUL!AB697="","*",SP_SUL!AB697)</f>
        <v>ESCALA</v>
      </c>
      <c r="I692" s="94" t="str">
        <f>IF(SP_SUL!AC697="","*",SP_SUL!AC697)</f>
        <v>AGD ACIONAMENTO PCM</v>
      </c>
      <c r="J692" s="95">
        <f>IF(SP_SUL!AA697="","*",SP_SUL!AA697)</f>
        <v>1</v>
      </c>
      <c r="K692" s="96">
        <f>IF(SP_SUL!AD697="","*",SP_SUL!AD697)</f>
        <v>0.33333333333333331</v>
      </c>
    </row>
    <row r="693" spans="2:11" hidden="1">
      <c r="B693" s="93" t="str">
        <f>IF(SP_SUL!Y698="","*",SP_SUL!Y698)</f>
        <v>OPORTUNIDADE</v>
      </c>
      <c r="C693" s="94">
        <f>IF(SP_SUL!B698="","*",SP_SUL!B698)</f>
        <v>46080</v>
      </c>
      <c r="D693" s="93" t="str">
        <f>IF(SP_SUL!D698="","*",SP_SUL!D698)</f>
        <v>ROGÉRIO (TP-730)</v>
      </c>
      <c r="E693" s="93" t="str">
        <f>IF(SP_SUL!H698="","*",SP_SUL!H698)</f>
        <v>-</v>
      </c>
      <c r="F693" s="99" t="str">
        <f>IF(SP_SUL!M698="","*",SP_SUL!M698)</f>
        <v>ZYU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-</v>
      </c>
      <c r="K693" s="96" t="str">
        <f>IF(SP_SUL!AD698="","*",SP_SUL!AD698)</f>
        <v>*</v>
      </c>
    </row>
    <row r="694" spans="2:11" hidden="1">
      <c r="B694" s="93" t="str">
        <f>IF(SP_SUL!Y699="","*",SP_SUL!Y699)</f>
        <v>OPORTUNIDADE</v>
      </c>
      <c r="C694" s="94">
        <f>IF(SP_SUL!B699="","*",SP_SUL!B699)</f>
        <v>46080</v>
      </c>
      <c r="D694" s="93" t="str">
        <f>IF(SP_SUL!D699="","*",SP_SUL!D699)</f>
        <v>W59</v>
      </c>
      <c r="E694" s="93" t="str">
        <f>IF(SP_SUL!H699="","*",SP_SUL!H699)</f>
        <v>ZYU1</v>
      </c>
      <c r="F694" s="99" t="str">
        <f>IF(SP_SUL!M699="","*",SP_SUL!M699)</f>
        <v>ZDY-ZFY</v>
      </c>
      <c r="G694" s="94" t="str">
        <f>IF(SP_SUL!I699="","*",SP_SUL!I699)</f>
        <v>ZYU1</v>
      </c>
      <c r="H694" s="94" t="str">
        <f>IF(SP_SUL!AB699="","*",SP_SUL!AB699)</f>
        <v>ESCALA</v>
      </c>
      <c r="I694" s="94" t="str">
        <f>IF(SP_SUL!AC699="","*",SP_SUL!AC699)</f>
        <v>AGD ACIONAMENTO PCM</v>
      </c>
      <c r="J694" s="95">
        <f>IF(SP_SUL!AA699="","*",SP_SUL!AA699)</f>
        <v>1</v>
      </c>
      <c r="K694" s="96">
        <f>IF(SP_SUL!AD699="","*",SP_SUL!AD699)</f>
        <v>0.33333333333333331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ROBSON (TF-701)</v>
      </c>
      <c r="E695" s="93" t="str">
        <f>IF(SP_SUL!H700="","*",SP_SUL!H700)</f>
        <v>-</v>
      </c>
      <c r="F695" s="99" t="str">
        <f>IF(SP_SUL!M700="","*",SP_SUL!M700)</f>
        <v>ZDY-ZFY</v>
      </c>
      <c r="G695" s="94" t="str">
        <f>IF(SP_SUL!I700="","*",SP_SUL!I700)</f>
        <v>-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-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JACIANO (TF-674)</v>
      </c>
      <c r="E696" s="93" t="str">
        <f>IF(SP_SUL!H701="","*",SP_SUL!H701)</f>
        <v>-</v>
      </c>
      <c r="F696" s="99" t="str">
        <f>IF(SP_SUL!M701="","*",SP_SUL!M701)</f>
        <v>ZDY-ZFY</v>
      </c>
      <c r="G696" s="94" t="str">
        <f>IF(SP_SUL!I701="","*",SP_SUL!I701)</f>
        <v>-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-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ROBSON (TP-729)</v>
      </c>
      <c r="E697" s="93" t="str">
        <f>IF(SP_SUL!H702="","*",SP_SUL!H702)</f>
        <v>-</v>
      </c>
      <c r="F697" s="99" t="str">
        <f>IF(SP_SUL!M702="","*",SP_SUL!M702)</f>
        <v>ZDY-ZFY</v>
      </c>
      <c r="G697" s="94" t="str">
        <f>IF(SP_SUL!I702="","*",SP_SUL!I702)</f>
        <v>-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-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OPORTUNIDADE</v>
      </c>
      <c r="C700" s="94">
        <f>IF(SP_SUL!B705="","*",SP_SUL!B705)</f>
        <v>46080</v>
      </c>
      <c r="D700" s="93" t="str">
        <f>IF(SP_SUL!D705="","*",SP_SUL!D705)</f>
        <v>SUPER ZWW</v>
      </c>
      <c r="E700" s="93" t="str">
        <f>IF(SP_SUL!H705="","*",SP_SUL!H705)</f>
        <v>-</v>
      </c>
      <c r="F700" s="99" t="str">
        <f>IF(SP_SUL!M705="","*",SP_SUL!M705)</f>
        <v>ZKW-ZLU</v>
      </c>
      <c r="G700" s="94" t="str">
        <f>IF(SP_SUL!I705="","*",SP_SUL!I705)</f>
        <v>-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-</v>
      </c>
      <c r="K700" s="96" t="str">
        <f>IF(SP_SUL!AD705="","*",SP_SUL!AD705)</f>
        <v>*</v>
      </c>
    </row>
    <row r="701" spans="2:11" hidden="1">
      <c r="B701" s="93" t="str">
        <f>IF(SP_SUL!Y706="","*",SP_SUL!Y706)</f>
        <v>OPORTUNIDADE</v>
      </c>
      <c r="C701" s="94">
        <f>IF(SP_SUL!B706="","*",SP_SUL!B706)</f>
        <v>46080</v>
      </c>
      <c r="D701" s="93" t="str">
        <f>IF(SP_SUL!D706="","*",SP_SUL!D706)</f>
        <v>V89</v>
      </c>
      <c r="E701" s="93" t="str">
        <f>IF(SP_SUL!H706="","*",SP_SUL!H706)</f>
        <v>102ZKW2</v>
      </c>
      <c r="F701" s="99" t="str">
        <f>IF(SP_SUL!M706="","*",SP_SUL!M706)</f>
        <v>ZKW-ZEM</v>
      </c>
      <c r="G701" s="94" t="str">
        <f>IF(SP_SUL!I706="","*",SP_SUL!I706)</f>
        <v>ZEM1302</v>
      </c>
      <c r="H701" s="94" t="str">
        <f>IF(SP_SUL!AB706="","*",SP_SUL!AB706)</f>
        <v>FIXO</v>
      </c>
      <c r="I701" s="94" t="str">
        <f>IF(SP_SUL!AC706="","*",SP_SUL!AC706)</f>
        <v>ACIONAMENTO</v>
      </c>
      <c r="J701" s="95">
        <f>IF(SP_SUL!AA706="","*",SP_SUL!AA706)</f>
        <v>1</v>
      </c>
      <c r="K701" s="96">
        <f>IF(SP_SUL!AD706="","*",SP_SUL!AD706)</f>
        <v>0.35416666666666669</v>
      </c>
    </row>
    <row r="702" spans="2:11" hidden="1">
      <c r="B702" s="93" t="str">
        <f>IF(SP_SUL!Y707="","*",SP_SUL!Y707)</f>
        <v>OPORTUNIDADE</v>
      </c>
      <c r="C702" s="94">
        <f>IF(SP_SUL!B707="","*",SP_SUL!B707)</f>
        <v>46080</v>
      </c>
      <c r="D702" s="93" t="str">
        <f>IF(SP_SUL!D707="","*",SP_SUL!D707)</f>
        <v>E17</v>
      </c>
      <c r="E702" s="93" t="str">
        <f>IF(SP_SUL!H707="","*",SP_SUL!H707)</f>
        <v>102ZKW2</v>
      </c>
      <c r="F702" s="99" t="str">
        <f>IF(SP_SUL!M707="","*",SP_SUL!M707)</f>
        <v>ZKW-ZLU</v>
      </c>
      <c r="G702" s="94" t="str">
        <f>IF(SP_SUL!I707="","*",SP_SUL!I707)</f>
        <v>102ZKW2</v>
      </c>
      <c r="H702" s="94" t="str">
        <f>IF(SP_SUL!AB707="","*",SP_SUL!AB707)</f>
        <v>FIXO</v>
      </c>
      <c r="I702" s="94" t="str">
        <f>IF(SP_SUL!AC707="","*",SP_SUL!AC707)</f>
        <v>*</v>
      </c>
      <c r="J702" s="95">
        <f>IF(SP_SUL!AA707="","*",SP_SUL!AA707)</f>
        <v>1</v>
      </c>
      <c r="K702" s="96">
        <f>IF(SP_SUL!AD707="","*",SP_SUL!AD707)</f>
        <v>0.29166666666666669</v>
      </c>
    </row>
    <row r="703" spans="2:11" hidden="1">
      <c r="B703" s="93" t="str">
        <f>IF(SP_SUL!Y708="","*",SP_SUL!Y708)</f>
        <v>OPORTUNIDADE</v>
      </c>
      <c r="C703" s="94">
        <f>IF(SP_SUL!B708="","*",SP_SUL!B708)</f>
        <v>46080</v>
      </c>
      <c r="D703" s="93" t="str">
        <f>IF(SP_SUL!D708="","*",SP_SUL!D708)</f>
        <v>CLEBISON (TP-728)</v>
      </c>
      <c r="E703" s="93" t="str">
        <f>IF(SP_SUL!H708="","*",SP_SUL!H708)</f>
        <v>-</v>
      </c>
      <c r="F703" s="99" t="str">
        <f>IF(SP_SUL!M708="","*",SP_SUL!M708)</f>
        <v>ZWI-ZEM</v>
      </c>
      <c r="G703" s="94" t="str">
        <f>IF(SP_SUL!I708="","*",SP_SUL!I708)</f>
        <v>-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-</v>
      </c>
      <c r="K703" s="96" t="str">
        <f>IF(SP_SUL!AD708="","*",SP_SUL!AD708)</f>
        <v>*</v>
      </c>
    </row>
    <row r="704" spans="2:11" hidden="1">
      <c r="B704" s="93" t="str">
        <f>IF(SP_SUL!Y709="","*",SP_SUL!Y709)</f>
        <v>OPORTUNIDADE</v>
      </c>
      <c r="C704" s="94">
        <f>IF(SP_SUL!B709="","*",SP_SUL!B709)</f>
        <v>46080</v>
      </c>
      <c r="D704" s="93" t="str">
        <f>IF(SP_SUL!D709="","*",SP_SUL!D709)</f>
        <v>ISMAEL(TP-726)</v>
      </c>
      <c r="E704" s="93" t="str">
        <f>IF(SP_SUL!H709="","*",SP_SUL!H709)</f>
        <v>*</v>
      </c>
      <c r="F704" s="99" t="str">
        <f>IF(SP_SUL!M709="","*",SP_SUL!M709)</f>
        <v>ZWI-ZEM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-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OPORTUNIDADE</v>
      </c>
      <c r="C706" s="94">
        <f>IF(SP_SUL!B711="","*",SP_SUL!B711)</f>
        <v>46080</v>
      </c>
      <c r="D706" s="93" t="str">
        <f>IF(SP_SUL!D711="","*",SP_SUL!D711)</f>
        <v>MOD ZRB</v>
      </c>
      <c r="E706" s="93" t="str">
        <f>IF(SP_SUL!H711="","*",SP_SUL!H711)</f>
        <v>-</v>
      </c>
      <c r="F706" s="99" t="str">
        <f>IF(SP_SUL!M711="","*",SP_SUL!M711)</f>
        <v>ZEJ-ZRB</v>
      </c>
      <c r="G706" s="94" t="str">
        <f>IF(SP_SUL!I711="","*",SP_SUL!I711)</f>
        <v>-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-</v>
      </c>
      <c r="K706" s="96" t="str">
        <f>IF(SP_SUL!AD711="","*",SP_SUL!AD711)</f>
        <v>*</v>
      </c>
    </row>
    <row r="707" spans="2:11" hidden="1">
      <c r="B707" s="93" t="str">
        <f>IF(SP_SUL!Y712="","*",SP_SUL!Y712)</f>
        <v>OPORTUNIDADE</v>
      </c>
      <c r="C707" s="94">
        <f>IF(SP_SUL!B712="","*",SP_SUL!B712)</f>
        <v>46080</v>
      </c>
      <c r="D707" s="93" t="str">
        <f>IF(SP_SUL!D712="","*",SP_SUL!D712)</f>
        <v>W96</v>
      </c>
      <c r="E707" s="93" t="str">
        <f>IF(SP_SUL!H712="","*",SP_SUL!H712)</f>
        <v>ZEM1</v>
      </c>
      <c r="F707" s="99" t="str">
        <f>IF(SP_SUL!M712="","*",SP_SUL!M712)</f>
        <v>ZEJ-ZRB</v>
      </c>
      <c r="G707" s="94" t="str">
        <f>IF(SP_SUL!I712="","*",SP_SUL!I712)</f>
        <v>ZEM-1</v>
      </c>
      <c r="H707" s="94" t="str">
        <f>IF(SP_SUL!AB712="","*",SP_SUL!AB712)</f>
        <v>FIXO</v>
      </c>
      <c r="I707" s="94" t="str">
        <f>IF(SP_SUL!AC712="","*",SP_SUL!AC712)</f>
        <v>*</v>
      </c>
      <c r="J707" s="95">
        <f>IF(SP_SUL!AA712="","*",SP_SUL!AA712)</f>
        <v>1</v>
      </c>
      <c r="K707" s="96">
        <f>IF(SP_SUL!AD712="","*",SP_SUL!AD712)</f>
        <v>0.29166666666666669</v>
      </c>
    </row>
    <row r="708" spans="2:11" hidden="1">
      <c r="B708" s="93" t="str">
        <f>IF(SP_SUL!Y713="","*",SP_SUL!Y713)</f>
        <v>OPORTUNIDADE</v>
      </c>
      <c r="C708" s="94">
        <f>IF(SP_SUL!B713="","*",SP_SUL!B713)</f>
        <v>46080</v>
      </c>
      <c r="D708" s="93" t="str">
        <f>IF(SP_SUL!D713="","*",SP_SUL!D713)</f>
        <v>V96</v>
      </c>
      <c r="E708" s="93" t="str">
        <f>IF(SP_SUL!H713="","*",SP_SUL!H713)</f>
        <v>K67ZEV2</v>
      </c>
      <c r="F708" s="99" t="str">
        <f>IF(SP_SUL!M713="","*",SP_SUL!M713)</f>
        <v>ZEJ-ZRB</v>
      </c>
      <c r="G708" s="94" t="str">
        <f>IF(SP_SUL!I713="","*",SP_SUL!I713)</f>
        <v>K67ZEV2</v>
      </c>
      <c r="H708" s="94" t="str">
        <f>IF(SP_SUL!AB713="","*",SP_SUL!AB713)</f>
        <v>FIXO</v>
      </c>
      <c r="I708" s="94" t="str">
        <f>IF(SP_SUL!AC713="","*",SP_SUL!AC713)</f>
        <v>*</v>
      </c>
      <c r="J708" s="95">
        <f>IF(SP_SUL!AA713="","*",SP_SUL!AA713)</f>
        <v>1</v>
      </c>
      <c r="K708" s="96">
        <f>IF(SP_SUL!AD713="","*",SP_SUL!AD713)</f>
        <v>0.29166666666666669</v>
      </c>
    </row>
    <row r="709" spans="2:11" hidden="1">
      <c r="B709" s="93" t="str">
        <f>IF(SP_SUL!Y714="","*",SP_SUL!Y714)</f>
        <v>OPORTUNIDADE</v>
      </c>
      <c r="C709" s="94">
        <f>IF(SP_SUL!B714="","*",SP_SUL!B714)</f>
        <v>46080</v>
      </c>
      <c r="D709" s="93" t="str">
        <f>IF(SP_SUL!D714="","*",SP_SUL!D714)</f>
        <v>W97</v>
      </c>
      <c r="E709" s="93" t="str">
        <f>IF(SP_SUL!H714="","*",SP_SUL!H714)</f>
        <v>Z3VZEV</v>
      </c>
      <c r="F709" s="99" t="str">
        <f>IF(SP_SUL!M714="","*",SP_SUL!M714)</f>
        <v>ZEJ-ZRB</v>
      </c>
      <c r="G709" s="94" t="str">
        <f>IF(SP_SUL!I714="","*",SP_SUL!I714)</f>
        <v>Z3VZEV</v>
      </c>
      <c r="H709" s="94" t="str">
        <f>IF(SP_SUL!AB714="","*",SP_SUL!AB714)</f>
        <v>FIXO</v>
      </c>
      <c r="I709" s="94" t="str">
        <f>IF(SP_SUL!AC714="","*",SP_SUL!AC714)</f>
        <v>*</v>
      </c>
      <c r="J709" s="95">
        <f>IF(SP_SUL!AA714="","*",SP_SUL!AA714)</f>
        <v>1</v>
      </c>
      <c r="K709" s="96">
        <f>IF(SP_SUL!AD714="","*",SP_SUL!AD714)</f>
        <v>0.29166666666666669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 t="str">
        <f>IF(SP_SUL!B717="","*",SP_SUL!B717)</f>
        <v>*</v>
      </c>
      <c r="D712" s="93" t="str">
        <f>IF(SP_SUL!D717="","*",SP_SUL!D717)</f>
        <v>MOD ZEZ</v>
      </c>
      <c r="E712" s="93" t="str">
        <f>IF(SP_SUL!H717="","*",SP_SUL!H717)</f>
        <v>-</v>
      </c>
      <c r="F712" s="99" t="str">
        <f>IF(SP_SUL!M717="","*",SP_SUL!M717)</f>
        <v>ZEZ-ZXW</v>
      </c>
      <c r="G712" s="94" t="str">
        <f>IF(SP_SUL!I717="","*",SP_SUL!I717)</f>
        <v>-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-</v>
      </c>
      <c r="K712" s="96" t="str">
        <f>IF(SP_SUL!AD717="","*",SP_SUL!AD717)</f>
        <v>*</v>
      </c>
    </row>
    <row r="713" spans="2:11" hidden="1">
      <c r="B713" s="93" t="str">
        <f>IF(SP_SUL!Y718="","*",SP_SUL!Y718)</f>
        <v>OPORTUNIDADE</v>
      </c>
      <c r="C713" s="94">
        <f>IF(SP_SUL!B718="","*",SP_SUL!B718)</f>
        <v>46080</v>
      </c>
      <c r="D713" s="93" t="str">
        <f>IF(SP_SUL!D718="","*",SP_SUL!D718)</f>
        <v>W61</v>
      </c>
      <c r="E713" s="93" t="str">
        <f>IF(SP_SUL!H718="","*",SP_SUL!H718)</f>
        <v>K67ZEV2</v>
      </c>
      <c r="F713" s="99" t="str">
        <f>IF(SP_SUL!M718="","*",SP_SUL!M718)</f>
        <v>ZXW-ZGP</v>
      </c>
      <c r="G713" s="94" t="str">
        <f>IF(SP_SUL!I718="","*",SP_SUL!I718)</f>
        <v>K67ZEV2</v>
      </c>
      <c r="H713" s="94" t="str">
        <f>IF(SP_SUL!AB718="","*",SP_SUL!AB718)</f>
        <v>FIXO</v>
      </c>
      <c r="I713" s="94" t="str">
        <f>IF(SP_SUL!AC718="","*",SP_SUL!AC718)</f>
        <v>ACIONAMENTO</v>
      </c>
      <c r="J713" s="95">
        <f>IF(SP_SUL!AA718="","*",SP_SUL!AA718)</f>
        <v>1</v>
      </c>
      <c r="K713" s="96">
        <f>IF(SP_SUL!AD718="","*",SP_SUL!AD718)</f>
        <v>0.29166666666666669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OPORTUNIDADE</v>
      </c>
      <c r="C715" s="94">
        <f>IF(SP_SUL!B720="","*",SP_SUL!B720)</f>
        <v>46080</v>
      </c>
      <c r="D715" s="93" t="str">
        <f>IF(SP_SUL!D720="","*",SP_SUL!D720)</f>
        <v>MOD ZGP</v>
      </c>
      <c r="E715" s="93" t="str">
        <f>IF(SP_SUL!H720="","*",SP_SUL!H720)</f>
        <v>-</v>
      </c>
      <c r="F715" s="99" t="str">
        <f>IF(SP_SUL!M720="","*",SP_SUL!M720)</f>
        <v>ZPT-ZGP</v>
      </c>
      <c r="G715" s="94" t="str">
        <f>IF(SP_SUL!I720="","*",SP_SUL!I720)</f>
        <v>-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-</v>
      </c>
      <c r="K715" s="96">
        <f>IF(SP_SUL!AD720="","*",SP_SUL!AD720)</f>
        <v>0.29166666666666669</v>
      </c>
    </row>
    <row r="716" spans="2:11" hidden="1">
      <c r="B716" s="93" t="str">
        <f>IF(SP_SUL!Y721="","*",SP_SUL!Y721)</f>
        <v>OPORTUNIDADE</v>
      </c>
      <c r="C716" s="94">
        <f>IF(SP_SUL!B721="","*",SP_SUL!B721)</f>
        <v>46080</v>
      </c>
      <c r="D716" s="93" t="str">
        <f>IF(SP_SUL!D721="","*",SP_SUL!D721)</f>
        <v>V85</v>
      </c>
      <c r="E716" s="93" t="str">
        <f>IF(SP_SUL!H721="","*",SP_SUL!H721)</f>
        <v>ZDRZPT</v>
      </c>
      <c r="F716" s="99" t="str">
        <f>IF(SP_SUL!M721="","*",SP_SUL!M721)</f>
        <v>ZGP</v>
      </c>
      <c r="G716" s="94" t="str">
        <f>IF(SP_SUL!I721="","*",SP_SUL!I721)</f>
        <v>ZDRZPT</v>
      </c>
      <c r="H716" s="94" t="str">
        <f>IF(SP_SUL!AB721="","*",SP_SUL!AB721)</f>
        <v>FIXO</v>
      </c>
      <c r="I716" s="94" t="str">
        <f>IF(SP_SUL!AC721="","*",SP_SUL!AC721)</f>
        <v>ACIONAMENTO</v>
      </c>
      <c r="J716" s="95">
        <f>IF(SP_SUL!AA721="","*",SP_SUL!AA721)</f>
        <v>1</v>
      </c>
      <c r="K716" s="96">
        <f>IF(SP_SUL!AD721="","*",SP_SUL!AD721)</f>
        <v>0.29166666666666669</v>
      </c>
    </row>
    <row r="717" spans="2:11" hidden="1">
      <c r="B717" s="93" t="str">
        <f>IF(SP_SUL!Y722="","*",SP_SUL!Y722)</f>
        <v>OPORTUNIDADE</v>
      </c>
      <c r="C717" s="94">
        <f>IF(SP_SUL!B722="","*",SP_SUL!B722)</f>
        <v>46080</v>
      </c>
      <c r="D717" s="93" t="str">
        <f>IF(SP_SUL!D722="","*",SP_SUL!D722)</f>
        <v>W92</v>
      </c>
      <c r="E717" s="93" t="str">
        <f>IF(SP_SUL!H722="","*",SP_SUL!H722)</f>
        <v>ZDRZPT</v>
      </c>
      <c r="F717" s="99" t="str">
        <f>IF(SP_SUL!M722="","*",SP_SUL!M722)</f>
        <v>ZGP</v>
      </c>
      <c r="G717" s="94" t="str">
        <f>IF(SP_SUL!I722="","*",SP_SUL!I722)</f>
        <v>ZDRZPT</v>
      </c>
      <c r="H717" s="94" t="str">
        <f>IF(SP_SUL!AB722="","*",SP_SUL!AB722)</f>
        <v>FIXO</v>
      </c>
      <c r="I717" s="94" t="str">
        <f>IF(SP_SUL!AC722="","*",SP_SUL!AC722)</f>
        <v>ACIONAMENTO</v>
      </c>
      <c r="J717" s="95">
        <f>IF(SP_SUL!AA722="","*",SP_SUL!AA722)</f>
        <v>1</v>
      </c>
      <c r="K717" s="96">
        <f>IF(SP_SUL!AD722="","*",SP_SUL!AD722)</f>
        <v>0.29166666666666669</v>
      </c>
    </row>
    <row r="718" spans="2:11" hidden="1">
      <c r="B718" s="93" t="str">
        <f>IF(SP_SUL!Y723="","*",SP_SUL!Y723)</f>
        <v>OPORTUNIDADE</v>
      </c>
      <c r="C718" s="94">
        <f>IF(SP_SUL!B723="","*",SP_SUL!B723)</f>
        <v>46080</v>
      </c>
      <c r="D718" s="93" t="str">
        <f>IF(SP_SUL!D723="","*",SP_SUL!D723)</f>
        <v>ANDERSON (TF-680)</v>
      </c>
      <c r="E718" s="93" t="str">
        <f>IF(SP_SUL!H723="","*",SP_SUL!H723)</f>
        <v>-</v>
      </c>
      <c r="F718" s="99" t="str">
        <f>IF(SP_SUL!M723="","*",SP_SUL!M723)</f>
        <v>ZGP</v>
      </c>
      <c r="G718" s="94" t="str">
        <f>IF(SP_SUL!I723="","*",SP_SUL!I723)</f>
        <v>-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-</v>
      </c>
      <c r="K718" s="96" t="str">
        <f>IF(SP_SUL!AD723="","*",SP_SUL!AD723)</f>
        <v>*</v>
      </c>
    </row>
    <row r="719" spans="2:11" hidden="1">
      <c r="B719" s="93" t="str">
        <f>IF(SP_SUL!Y724="","*",SP_SUL!Y724)</f>
        <v>OPORTUNIDADE</v>
      </c>
      <c r="C719" s="94">
        <f>IF(SP_SUL!B724="","*",SP_SUL!B724)</f>
        <v>46080</v>
      </c>
      <c r="D719" s="93" t="str">
        <f>IF(SP_SUL!D724="","*",SP_SUL!D724)</f>
        <v>RAFAEL (TP-695)</v>
      </c>
      <c r="E719" s="93" t="str">
        <f>IF(SP_SUL!H724="","*",SP_SUL!H724)</f>
        <v>-</v>
      </c>
      <c r="F719" s="99" t="str">
        <f>IF(SP_SUL!M724="","*",SP_SUL!M724)</f>
        <v>ZGP</v>
      </c>
      <c r="G719" s="94" t="str">
        <f>IF(SP_SUL!I724="","*",SP_SUL!I724)</f>
        <v>-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-</v>
      </c>
      <c r="K719" s="96" t="str">
        <f>IF(SP_SUL!AD724="","*",SP_SUL!AD724)</f>
        <v>*</v>
      </c>
    </row>
    <row r="720" spans="2:11" hidden="1">
      <c r="B720" s="93" t="str">
        <f>IF(SP_SUL!Y725="","*",SP_SUL!Y725)</f>
        <v>OPORTUNIDADE</v>
      </c>
      <c r="C720" s="94">
        <f>IF(SP_SUL!B725="","*",SP_SUL!B725)</f>
        <v>46080</v>
      </c>
      <c r="D720" s="93" t="str">
        <f>IF(SP_SUL!D725="","*",SP_SUL!D725)</f>
        <v>THIAGO (TF-685)</v>
      </c>
      <c r="E720" s="93" t="str">
        <f>IF(SP_SUL!H725="","*",SP_SUL!H725)</f>
        <v>-</v>
      </c>
      <c r="F720" s="99" t="str">
        <f>IF(SP_SUL!M725="","*",SP_SUL!M725)</f>
        <v>ZGP-ZPT</v>
      </c>
      <c r="G720" s="94" t="str">
        <f>IF(SP_SUL!I725="","*",SP_SUL!I725)</f>
        <v>-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-</v>
      </c>
      <c r="K720" s="96" t="str">
        <f>IF(SP_SUL!AD725="","*",SP_SUL!AD725)</f>
        <v>*</v>
      </c>
    </row>
    <row r="721" spans="2:11" hidden="1">
      <c r="B721" s="93" t="str">
        <f>IF(SP_SUL!Y726="","*",SP_SUL!Y726)</f>
        <v>OPORTUNIDADE</v>
      </c>
      <c r="C721" s="94">
        <f>IF(SP_SUL!B726="","*",SP_SUL!B726)</f>
        <v>46080</v>
      </c>
      <c r="D721" s="93" t="str">
        <f>IF(SP_SUL!D726="","*",SP_SUL!D726)</f>
        <v>HUELTON (TP-725)</v>
      </c>
      <c r="E721" s="93" t="str">
        <f>IF(SP_SUL!H726="","*",SP_SUL!H726)</f>
        <v>-</v>
      </c>
      <c r="F721" s="99" t="str">
        <f>IF(SP_SUL!M726="","*",SP_SUL!M726)</f>
        <v>ZPT</v>
      </c>
      <c r="G721" s="94" t="str">
        <f>IF(SP_SUL!I726="","*",SP_SUL!I726)</f>
        <v>-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-</v>
      </c>
      <c r="K721" s="96" t="str">
        <f>IF(SP_SUL!AD726="","*",SP_SUL!AD726)</f>
        <v>-</v>
      </c>
    </row>
    <row r="722" spans="2:11" hidden="1">
      <c r="B722" s="93" t="str">
        <f>IF(SP_SUL!Y727="","*",SP_SUL!Y727)</f>
        <v>OPORTUNIDADE</v>
      </c>
      <c r="C722" s="94">
        <f>IF(SP_SUL!B727="","*",SP_SUL!B727)</f>
        <v>46080</v>
      </c>
      <c r="D722" s="93" t="str">
        <f>IF(SP_SUL!D727="","*",SP_SUL!D727)</f>
        <v>A84</v>
      </c>
      <c r="E722" s="93" t="str">
        <f>IF(SP_SUL!H727="","*",SP_SUL!H727)</f>
        <v>109ZPT</v>
      </c>
      <c r="F722" s="99" t="str">
        <f>IF(SP_SUL!M727="","*",SP_SUL!M727)</f>
        <v>ZPT-ZPG-ZPT</v>
      </c>
      <c r="G722" s="94" t="str">
        <f>IF(SP_SUL!I727="","*",SP_SUL!I727)</f>
        <v>ZPT105</v>
      </c>
      <c r="H722" s="94" t="str">
        <f>IF(SP_SUL!AB727="","*",SP_SUL!AB727)</f>
        <v>FIXO</v>
      </c>
      <c r="I722" s="94" t="str">
        <f>IF(SP_SUL!AC727="","*",SP_SUL!AC727)</f>
        <v>*</v>
      </c>
      <c r="J722" s="95">
        <f>IF(SP_SUL!AA727="","*",SP_SUL!AA727)</f>
        <v>1</v>
      </c>
      <c r="K722" s="96">
        <f>IF(SP_SUL!AD727="","*",SP_SUL!AD727)</f>
        <v>0.29166666666666669</v>
      </c>
    </row>
    <row r="723" spans="2:11" hidden="1">
      <c r="B723" s="93" t="str">
        <f>IF(SP_SUL!Y728="","*",SP_SUL!Y728)</f>
        <v>OPORTUNIDADE</v>
      </c>
      <c r="C723" s="94">
        <f>IF(SP_SUL!B728="","*",SP_SUL!B728)</f>
        <v>46080</v>
      </c>
      <c r="D723" s="93" t="str">
        <f>IF(SP_SUL!D728="","*",SP_SUL!D728)</f>
        <v>EXPANSÃO TURMA 1</v>
      </c>
      <c r="E723" s="93" t="str">
        <f>IF(SP_SUL!H728="","*",SP_SUL!H728)</f>
        <v>-</v>
      </c>
      <c r="F723" s="99" t="str">
        <f>IF(SP_SUL!M728="","*",SP_SUL!M728)</f>
        <v>109-ZGM</v>
      </c>
      <c r="G723" s="94" t="str">
        <f>IF(SP_SUL!I728="","*",SP_SUL!I728)</f>
        <v>-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-</v>
      </c>
      <c r="K723" s="96" t="str">
        <f>IF(SP_SUL!AD728="","*",SP_SUL!AD728)</f>
        <v>*</v>
      </c>
    </row>
    <row r="724" spans="2:11" hidden="1">
      <c r="B724" s="93" t="str">
        <f>IF(SP_SUL!Y729="","*",SP_SUL!Y729)</f>
        <v>OPORTUNIDADE</v>
      </c>
      <c r="C724" s="94">
        <f>IF(SP_SUL!B729="","*",SP_SUL!B729)</f>
        <v>46080</v>
      </c>
      <c r="D724" s="93" t="str">
        <f>IF(SP_SUL!D729="","*",SP_SUL!D729)</f>
        <v>LEANDRO (TP-727)</v>
      </c>
      <c r="E724" s="93" t="str">
        <f>IF(SP_SUL!H729="","*",SP_SUL!H729)</f>
        <v>-</v>
      </c>
      <c r="F724" s="99" t="str">
        <f>IF(SP_SUL!M729="","*",SP_SUL!M729)</f>
        <v>109-ZGM</v>
      </c>
      <c r="G724" s="94" t="str">
        <f>IF(SP_SUL!I729="","*",SP_SUL!I729)</f>
        <v>-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-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*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 t="str">
        <f>IF(SP_SUL!B733="","*",SP_SUL!B733)</f>
        <v>*</v>
      </c>
      <c r="D728" s="93" t="str">
        <f>IF(SP_SUL!D733="","*",SP_SUL!D733)</f>
        <v>*</v>
      </c>
      <c r="E728" s="93" t="str">
        <f>IF(SP_SUL!H733="","*",SP_SUL!H733)</f>
        <v>*</v>
      </c>
      <c r="F728" s="99" t="str">
        <f>IF(SP_SUL!M733="","*",SP_SUL!M733)</f>
        <v>-</v>
      </c>
      <c r="G728" s="94" t="str">
        <f>IF(SP_SUL!I733="","*",SP_SUL!I733)</f>
        <v>*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*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 t="str">
        <f>IF(SP_SUL!B734="","*",SP_SUL!B734)</f>
        <v>*</v>
      </c>
      <c r="D729" s="93" t="str">
        <f>IF(SP_SUL!D734="","*",SP_SUL!D734)</f>
        <v>*</v>
      </c>
      <c r="E729" s="93" t="str">
        <f>IF(SP_SUL!H734="","*",SP_SUL!H734)</f>
        <v>*</v>
      </c>
      <c r="F729" s="99" t="str">
        <f>IF(SP_SUL!M734="","*",SP_SUL!M734)</f>
        <v>-</v>
      </c>
      <c r="G729" s="94" t="str">
        <f>IF(SP_SUL!I734="","*",SP_SUL!I734)</f>
        <v>*</v>
      </c>
      <c r="H729" s="94" t="str">
        <f>IF(SP_SUL!AB734="","*",SP_SUL!AB734)</f>
        <v>*</v>
      </c>
      <c r="I729" s="94" t="str">
        <f>IF(SP_SUL!AC734="","*",SP_SUL!AC734)</f>
        <v>*</v>
      </c>
      <c r="J729" s="95" t="str">
        <f>IF(SP_SUL!AA734="","*",SP_SUL!AA734)</f>
        <v>*</v>
      </c>
      <c r="K729" s="96" t="str">
        <f>IF(SP_SUL!AD734="","*",SP_SUL!AD734)</f>
        <v>*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 t="str">
        <f>IF(SP_SUL!B736="","*",SP_SUL!B736)</f>
        <v>*</v>
      </c>
      <c r="D731" s="93" t="str">
        <f>IF(SP_SUL!D736="","*",SP_SUL!D736)</f>
        <v>*</v>
      </c>
      <c r="E731" s="93" t="str">
        <f>IF(SP_SUL!H736="","*",SP_SUL!H736)</f>
        <v>*</v>
      </c>
      <c r="F731" s="99" t="str">
        <f>IF(SP_SUL!M736="","*",SP_SUL!M736)</f>
        <v>-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*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 t="str">
        <f>IF(SP_SUL!B737="","*",SP_SUL!B737)</f>
        <v>*</v>
      </c>
      <c r="D732" s="93" t="str">
        <f>IF(SP_SUL!D737="","*",SP_SUL!D737)</f>
        <v>*</v>
      </c>
      <c r="E732" s="93" t="str">
        <f>IF(SP_SUL!H737="","*",SP_SUL!H737)</f>
        <v>*</v>
      </c>
      <c r="F732" s="99" t="str">
        <f>IF(SP_SUL!M737="","*",SP_SUL!M737)</f>
        <v>-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*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 t="str">
        <f>IF(SP_SUL!B738="","*",SP_SUL!B738)</f>
        <v>*</v>
      </c>
      <c r="D733" s="93" t="str">
        <f>IF(SP_SUL!D738="","*",SP_SUL!D738)</f>
        <v>*</v>
      </c>
      <c r="E733" s="93" t="str">
        <f>IF(SP_SUL!H738="","*",SP_SUL!H738)</f>
        <v>*</v>
      </c>
      <c r="F733" s="99" t="str">
        <f>IF(SP_SUL!M738="","*",SP_SUL!M738)</f>
        <v>-</v>
      </c>
      <c r="G733" s="94" t="str">
        <f>IF(SP_SUL!I738="","*",SP_SUL!I738)</f>
        <v>*</v>
      </c>
      <c r="H733" s="94" t="str">
        <f>IF(SP_SUL!AB738="","*",SP_SUL!AB738)</f>
        <v>*</v>
      </c>
      <c r="I733" s="94" t="str">
        <f>IF(SP_SUL!AC738="","*",SP_SUL!AC738)</f>
        <v>*</v>
      </c>
      <c r="J733" s="95" t="str">
        <f>IF(SP_SUL!AA738="","*",SP_SUL!AA738)</f>
        <v>*</v>
      </c>
      <c r="K733" s="96" t="str">
        <f>IF(SP_SUL!AD738="","*",SP_SUL!AD738)</f>
        <v>*</v>
      </c>
    </row>
    <row r="734" spans="2:11" hidden="1">
      <c r="B734" s="93" t="str">
        <f>IF(SP_SUL!Y739="","*",SP_SUL!Y739)</f>
        <v>*</v>
      </c>
      <c r="C734" s="94" t="str">
        <f>IF(SP_SUL!B739="","*",SP_SUL!B739)</f>
        <v>*</v>
      </c>
      <c r="D734" s="93" t="str">
        <f>IF(SP_SUL!D739="","*",SP_SUL!D739)</f>
        <v>*</v>
      </c>
      <c r="E734" s="93" t="str">
        <f>IF(SP_SUL!H739="","*",SP_SUL!H739)</f>
        <v>*</v>
      </c>
      <c r="F734" s="99" t="str">
        <f>IF(SP_SUL!M739="","*",SP_SUL!M739)</f>
        <v>-</v>
      </c>
      <c r="G734" s="94" t="str">
        <f>IF(SP_SUL!I739="","*",SP_SUL!I739)</f>
        <v>*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*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 t="str">
        <f>IF(SP_SUL!B740="","*",SP_SUL!B740)</f>
        <v>*</v>
      </c>
      <c r="D735" s="93" t="str">
        <f>IF(SP_SUL!D740="","*",SP_SUL!D740)</f>
        <v>*</v>
      </c>
      <c r="E735" s="93" t="str">
        <f>IF(SP_SUL!H740="","*",SP_SUL!H740)</f>
        <v>*</v>
      </c>
      <c r="F735" s="99" t="str">
        <f>IF(SP_SUL!M740="","*",SP_SUL!M740)</f>
        <v>-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*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 t="str">
        <f>IF(SP_SUL!B741="","*",SP_SUL!B741)</f>
        <v>*</v>
      </c>
      <c r="D736" s="93" t="str">
        <f>IF(SP_SUL!D741="","*",SP_SUL!D741)</f>
        <v>*</v>
      </c>
      <c r="E736" s="93" t="str">
        <f>IF(SP_SUL!H741="","*",SP_SUL!H741)</f>
        <v>*</v>
      </c>
      <c r="F736" s="99" t="str">
        <f>IF(SP_SUL!M741="","*",SP_SUL!M741)</f>
        <v>-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*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 t="str">
        <f>IF(SP_SUL!B744="","*",SP_SUL!B744)</f>
        <v>*</v>
      </c>
      <c r="D739" s="93" t="str">
        <f>IF(SP_SUL!D744="","*",SP_SUL!D744)</f>
        <v>*</v>
      </c>
      <c r="E739" s="93" t="str">
        <f>IF(SP_SUL!H744="","*",SP_SUL!H744)</f>
        <v>*</v>
      </c>
      <c r="F739" s="99" t="str">
        <f>IF(SP_SUL!M744="","*",SP_SUL!M744)</f>
        <v>-</v>
      </c>
      <c r="G739" s="94" t="str">
        <f>IF(SP_SUL!I744="","*",SP_SUL!I744)</f>
        <v>*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*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 t="str">
        <f>IF(SP_SUL!B745="","*",SP_SUL!B745)</f>
        <v>*</v>
      </c>
      <c r="D740" s="93" t="str">
        <f>IF(SP_SUL!D745="","*",SP_SUL!D745)</f>
        <v>*</v>
      </c>
      <c r="E740" s="93" t="str">
        <f>IF(SP_SUL!H745="","*",SP_SUL!H745)</f>
        <v>*</v>
      </c>
      <c r="F740" s="99" t="str">
        <f>IF(SP_SUL!M745="","*",SP_SUL!M745)</f>
        <v>-</v>
      </c>
      <c r="G740" s="94" t="str">
        <f>IF(SP_SUL!I745="","*",SP_SUL!I745)</f>
        <v>*</v>
      </c>
      <c r="H740" s="94" t="str">
        <f>IF(SP_SUL!AB745="","*",SP_SUL!AB745)</f>
        <v>*</v>
      </c>
      <c r="I740" s="94" t="str">
        <f>IF(SP_SUL!AC745="","*",SP_SUL!AC745)</f>
        <v>*</v>
      </c>
      <c r="J740" s="95" t="str">
        <f>IF(SP_SUL!AA745="","*",SP_SUL!AA745)</f>
        <v>*</v>
      </c>
      <c r="K740" s="96" t="str">
        <f>IF(SP_SUL!AD745="","*",SP_SUL!AD745)</f>
        <v>*</v>
      </c>
    </row>
    <row r="741" spans="2:11" hidden="1">
      <c r="B741" s="93" t="str">
        <f>IF(SP_SUL!Y746="","*",SP_SUL!Y746)</f>
        <v>*</v>
      </c>
      <c r="C741" s="94" t="str">
        <f>IF(SP_SUL!B746="","*",SP_SUL!B746)</f>
        <v>*</v>
      </c>
      <c r="D741" s="93" t="str">
        <f>IF(SP_SUL!D746="","*",SP_SUL!D746)</f>
        <v>*</v>
      </c>
      <c r="E741" s="93" t="str">
        <f>IF(SP_SUL!H746="","*",SP_SUL!H746)</f>
        <v>*</v>
      </c>
      <c r="F741" s="99" t="str">
        <f>IF(SP_SUL!M746="","*",SP_SUL!M746)</f>
        <v>-</v>
      </c>
      <c r="G741" s="94" t="str">
        <f>IF(SP_SUL!I746="","*",SP_SUL!I746)</f>
        <v>*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*</v>
      </c>
      <c r="K741" s="96" t="str">
        <f>IF(SP_SUL!AD746="","*",SP_SUL!AD746)</f>
        <v>*</v>
      </c>
    </row>
    <row r="742" spans="2:11" hidden="1">
      <c r="B742" s="93" t="str">
        <f>IF(SP_SUL!Y747="","*",SP_SUL!Y747)</f>
        <v>*</v>
      </c>
      <c r="C742" s="94" t="str">
        <f>IF(SP_SUL!B747="","*",SP_SUL!B747)</f>
        <v>*</v>
      </c>
      <c r="D742" s="93" t="str">
        <f>IF(SP_SUL!D747="","*",SP_SUL!D747)</f>
        <v>*</v>
      </c>
      <c r="E742" s="93" t="str">
        <f>IF(SP_SUL!H747="","*",SP_SUL!H747)</f>
        <v>*</v>
      </c>
      <c r="F742" s="99" t="str">
        <f>IF(SP_SUL!M747="","*",SP_SUL!M747)</f>
        <v>-</v>
      </c>
      <c r="G742" s="94" t="str">
        <f>IF(SP_SUL!I747="","*",SP_SUL!I747)</f>
        <v>*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*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 t="str">
        <f>IF(SP_SUL!B748="","*",SP_SUL!B748)</f>
        <v>*</v>
      </c>
      <c r="D743" s="93" t="str">
        <f>IF(SP_SUL!D748="","*",SP_SUL!D748)</f>
        <v>*</v>
      </c>
      <c r="E743" s="93" t="str">
        <f>IF(SP_SUL!H748="","*",SP_SUL!H748)</f>
        <v>*</v>
      </c>
      <c r="F743" s="99" t="str">
        <f>IF(SP_SUL!M748="","*",SP_SUL!M748)</f>
        <v>-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*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 t="str">
        <f>IF(SP_SUL!B751="","*",SP_SUL!B751)</f>
        <v>*</v>
      </c>
      <c r="D746" s="93" t="str">
        <f>IF(SP_SUL!D751="","*",SP_SUL!D751)</f>
        <v>*</v>
      </c>
      <c r="E746" s="93" t="str">
        <f>IF(SP_SUL!H751="","*",SP_SUL!H751)</f>
        <v>*</v>
      </c>
      <c r="F746" s="99" t="str">
        <f>IF(SP_SUL!M751="","*",SP_SUL!M751)</f>
        <v>-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*</v>
      </c>
      <c r="K746" s="96" t="str">
        <f>IF(SP_SUL!AD751="","*",SP_SUL!AD751)</f>
        <v>*</v>
      </c>
    </row>
    <row r="747" spans="2:11" hidden="1">
      <c r="B747" s="93" t="str">
        <f>IF(SP_SUL!Y752="","*",SP_SUL!Y752)</f>
        <v>*</v>
      </c>
      <c r="C747" s="94" t="str">
        <f>IF(SP_SUL!B752="","*",SP_SUL!B752)</f>
        <v>*</v>
      </c>
      <c r="D747" s="93" t="str">
        <f>IF(SP_SUL!D752="","*",SP_SUL!D752)</f>
        <v>*</v>
      </c>
      <c r="E747" s="93" t="str">
        <f>IF(SP_SUL!H752="","*",SP_SUL!H752)</f>
        <v>*</v>
      </c>
      <c r="F747" s="99" t="str">
        <f>IF(SP_SUL!M752="","*",SP_SUL!M752)</f>
        <v>-</v>
      </c>
      <c r="G747" s="94" t="str">
        <f>IF(SP_SUL!I752="","*",SP_SUL!I752)</f>
        <v>*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 t="str">
        <f>IF(SP_SUL!B753="","*",SP_SUL!B753)</f>
        <v>*</v>
      </c>
      <c r="D748" s="93" t="str">
        <f>IF(SP_SUL!D753="","*",SP_SUL!D753)</f>
        <v>*</v>
      </c>
      <c r="E748" s="93" t="str">
        <f>IF(SP_SUL!H753="","*",SP_SUL!H753)</f>
        <v>*</v>
      </c>
      <c r="F748" s="99" t="str">
        <f>IF(SP_SUL!M753="","*",SP_SUL!M753)</f>
        <v>-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*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-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 t="str">
        <f>IF(SP_SUL!B755="","*",SP_SUL!B755)</f>
        <v>*</v>
      </c>
      <c r="D750" s="93" t="str">
        <f>IF(SP_SUL!D755="","*",SP_SUL!D755)</f>
        <v>*</v>
      </c>
      <c r="E750" s="93" t="str">
        <f>IF(SP_SUL!H755="","*",SP_SUL!H755)</f>
        <v>*</v>
      </c>
      <c r="F750" s="99" t="str">
        <f>IF(SP_SUL!M755="","*",SP_SUL!M755)</f>
        <v>-</v>
      </c>
      <c r="G750" s="94" t="str">
        <f>IF(SP_SUL!I755="","*",SP_SUL!I755)</f>
        <v>*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*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*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*</v>
      </c>
      <c r="E753" s="93" t="str">
        <f>IF(SP_SUL!H758="","*",SP_SUL!H758)</f>
        <v>*</v>
      </c>
      <c r="F753" s="99" t="str">
        <f>IF(SP_SUL!M758="","*",SP_SUL!M758)</f>
        <v>-</v>
      </c>
      <c r="G753" s="94" t="str">
        <f>IF(SP_SUL!I758="","*",SP_SUL!I758)</f>
        <v>*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*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*</v>
      </c>
      <c r="E754" s="93" t="str">
        <f>IF(SP_SUL!H759="","*",SP_SUL!H759)</f>
        <v>*</v>
      </c>
      <c r="F754" s="99" t="str">
        <f>IF(SP_SUL!M759="","*",SP_SUL!M759)</f>
        <v>-</v>
      </c>
      <c r="G754" s="94" t="str">
        <f>IF(SP_SUL!I759="","*",SP_SUL!I759)</f>
        <v>*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*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 t="str">
        <f>IF(SP_SUL!B761="","*",SP_SUL!B761)</f>
        <v>*</v>
      </c>
      <c r="D756" s="93" t="str">
        <f>IF(SP_SUL!D761="","*",SP_SUL!D761)</f>
        <v>*</v>
      </c>
      <c r="E756" s="93" t="str">
        <f>IF(SP_SUL!H761="","*",SP_SUL!H761)</f>
        <v>*</v>
      </c>
      <c r="F756" s="99" t="str">
        <f>IF(SP_SUL!M761="","*",SP_SUL!M761)</f>
        <v>-</v>
      </c>
      <c r="G756" s="94" t="str">
        <f>IF(SP_SUL!I761="","*",SP_SUL!I761)</f>
        <v>*</v>
      </c>
      <c r="H756" s="94" t="str">
        <f>IF(SP_SUL!AB761="","*",SP_SUL!AB761)</f>
        <v>*</v>
      </c>
      <c r="I756" s="94" t="str">
        <f>IF(SP_SUL!AC761="","*",SP_SUL!AC761)</f>
        <v>*</v>
      </c>
      <c r="J756" s="95" t="str">
        <f>IF(SP_SUL!AA761="","*",SP_SUL!AA761)</f>
        <v>*</v>
      </c>
      <c r="K756" s="96" t="str">
        <f>IF(SP_SUL!AD761="","*",SP_SUL!AD761)</f>
        <v>*</v>
      </c>
    </row>
    <row r="757" spans="2:11" hidden="1">
      <c r="B757" s="93" t="str">
        <f>IF(SP_SUL!Y762="","*",SP_SUL!Y762)</f>
        <v>*</v>
      </c>
      <c r="C757" s="94" t="str">
        <f>IF(SP_SUL!B762="","*",SP_SUL!B762)</f>
        <v>*</v>
      </c>
      <c r="D757" s="93" t="str">
        <f>IF(SP_SUL!D762="","*",SP_SUL!D762)</f>
        <v>*</v>
      </c>
      <c r="E757" s="93" t="str">
        <f>IF(SP_SUL!H762="","*",SP_SUL!H762)</f>
        <v>*</v>
      </c>
      <c r="F757" s="99" t="str">
        <f>IF(SP_SUL!M762="","*",SP_SUL!M762)</f>
        <v>-</v>
      </c>
      <c r="G757" s="94" t="str">
        <f>IF(SP_SUL!I762="","*",SP_SUL!I762)</f>
        <v>*</v>
      </c>
      <c r="H757" s="94" t="str">
        <f>IF(SP_SUL!AB762="","*",SP_SUL!AB762)</f>
        <v>*</v>
      </c>
      <c r="I757" s="94" t="str">
        <f>IF(SP_SUL!AC762="","*",SP_SUL!AC762)</f>
        <v>*</v>
      </c>
      <c r="J757" s="95" t="str">
        <f>IF(SP_SUL!AA762="","*",SP_SUL!AA762)</f>
        <v>*</v>
      </c>
      <c r="K757" s="96" t="str">
        <f>IF(SP_SUL!AD762="","*",SP_SUL!AD762)</f>
        <v>*</v>
      </c>
    </row>
    <row r="758" spans="2:11" hidden="1">
      <c r="B758" s="93" t="str">
        <f>IF(SP_SUL!Y763="","*",SP_SUL!Y763)</f>
        <v>*</v>
      </c>
      <c r="C758" s="94" t="str">
        <f>IF(SP_SUL!B763="","*",SP_SUL!B763)</f>
        <v>*</v>
      </c>
      <c r="D758" s="93" t="str">
        <f>IF(SP_SUL!D763="","*",SP_SUL!D763)</f>
        <v>*</v>
      </c>
      <c r="E758" s="93" t="str">
        <f>IF(SP_SUL!H763="","*",SP_SUL!H763)</f>
        <v>*</v>
      </c>
      <c r="F758" s="99" t="str">
        <f>IF(SP_SUL!M763="","*",SP_SUL!M763)</f>
        <v>-</v>
      </c>
      <c r="G758" s="94" t="str">
        <f>IF(SP_SUL!I763="","*",SP_SUL!I763)</f>
        <v>*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*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 t="str">
        <f>IF(SP_SUL!B764="","*",SP_SUL!B764)</f>
        <v>*</v>
      </c>
      <c r="D759" s="93" t="str">
        <f>IF(SP_SUL!D764="","*",SP_SUL!D764)</f>
        <v>*</v>
      </c>
      <c r="E759" s="93" t="str">
        <f>IF(SP_SUL!H764="","*",SP_SUL!H764)</f>
        <v>*</v>
      </c>
      <c r="F759" s="99" t="str">
        <f>IF(SP_SUL!M764="","*",SP_SUL!M764)</f>
        <v>-</v>
      </c>
      <c r="G759" s="94" t="str">
        <f>IF(SP_SUL!I764="","*",SP_SUL!I764)</f>
        <v>*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*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 t="str">
        <f>IF(SP_SUL!B765="","*",SP_SUL!B765)</f>
        <v>*</v>
      </c>
      <c r="D760" s="93" t="str">
        <f>IF(SP_SUL!D765="","*",SP_SUL!D765)</f>
        <v>*</v>
      </c>
      <c r="E760" s="93" t="str">
        <f>IF(SP_SUL!H765="","*",SP_SUL!H765)</f>
        <v>*</v>
      </c>
      <c r="F760" s="99" t="str">
        <f>IF(SP_SUL!M765="","*",SP_SUL!M765)</f>
        <v>-</v>
      </c>
      <c r="G760" s="94" t="str">
        <f>IF(SP_SUL!I765="","*",SP_SUL!I765)</f>
        <v>*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*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 t="str">
        <f>IF(SP_SUL!B766="","*",SP_SUL!B766)</f>
        <v>*</v>
      </c>
      <c r="D761" s="93" t="str">
        <f>IF(SP_SUL!D766="","*",SP_SUL!D766)</f>
        <v>*</v>
      </c>
      <c r="E761" s="93" t="str">
        <f>IF(SP_SUL!H766="","*",SP_SUL!H766)</f>
        <v>*</v>
      </c>
      <c r="F761" s="99" t="str">
        <f>IF(SP_SUL!M766="","*",SP_SUL!M766)</f>
        <v>-</v>
      </c>
      <c r="G761" s="94" t="str">
        <f>IF(SP_SUL!I766="","*",SP_SUL!I766)</f>
        <v>*</v>
      </c>
      <c r="H761" s="94" t="str">
        <f>IF(SP_SUL!AB766="","*",SP_SUL!AB766)</f>
        <v>*</v>
      </c>
      <c r="I761" s="94" t="str">
        <f>IF(SP_SUL!AC766="","*",SP_SUL!AC766)</f>
        <v>*</v>
      </c>
      <c r="J761" s="95" t="str">
        <f>IF(SP_SUL!AA766="","*",SP_SUL!AA766)</f>
        <v>*</v>
      </c>
      <c r="K761" s="96" t="str">
        <f>IF(SP_SUL!AD766="","*",SP_SUL!AD766)</f>
        <v>*</v>
      </c>
    </row>
    <row r="762" spans="2:11" hidden="1">
      <c r="B762" s="93" t="str">
        <f>IF(SP_SUL!Y767="","*",SP_SUL!Y767)</f>
        <v>*</v>
      </c>
      <c r="C762" s="94" t="str">
        <f>IF(SP_SUL!B767="","*",SP_SUL!B767)</f>
        <v>*</v>
      </c>
      <c r="D762" s="93" t="str">
        <f>IF(SP_SUL!D767="","*",SP_SUL!D767)</f>
        <v>*</v>
      </c>
      <c r="E762" s="93" t="str">
        <f>IF(SP_SUL!H767="","*",SP_SUL!H767)</f>
        <v>*</v>
      </c>
      <c r="F762" s="99" t="str">
        <f>IF(SP_SUL!M767="","*",SP_SUL!M767)</f>
        <v>-</v>
      </c>
      <c r="G762" s="94" t="str">
        <f>IF(SP_SUL!I767="","*",SP_SUL!I767)</f>
        <v>*</v>
      </c>
      <c r="H762" s="94" t="str">
        <f>IF(SP_SUL!AB767="","*",SP_SUL!AB767)</f>
        <v>*</v>
      </c>
      <c r="I762" s="94" t="str">
        <f>IF(SP_SUL!AC767="","*",SP_SUL!AC767)</f>
        <v>*</v>
      </c>
      <c r="J762" s="95" t="str">
        <f>IF(SP_SUL!AA767="","*",SP_SUL!AA767)</f>
        <v>*</v>
      </c>
      <c r="K762" s="96" t="str">
        <f>IF(SP_SUL!AD767="","*",SP_SUL!AD767)</f>
        <v>*</v>
      </c>
    </row>
    <row r="763" spans="2:11" hidden="1">
      <c r="B763" s="93" t="str">
        <f>IF(SP_SUL!Y768="","*",SP_SUL!Y768)</f>
        <v>*</v>
      </c>
      <c r="C763" s="94" t="str">
        <f>IF(SP_SUL!B768="","*",SP_SUL!B768)</f>
        <v>*</v>
      </c>
      <c r="D763" s="93" t="str">
        <f>IF(SP_SUL!D768="","*",SP_SUL!D768)</f>
        <v>*</v>
      </c>
      <c r="E763" s="93" t="str">
        <f>IF(SP_SUL!H768="","*",SP_SUL!H768)</f>
        <v>*</v>
      </c>
      <c r="F763" s="99" t="str">
        <f>IF(SP_SUL!M768="","*",SP_SUL!M768)</f>
        <v>-</v>
      </c>
      <c r="G763" s="94" t="str">
        <f>IF(SP_SUL!I768="","*",SP_SUL!I768)</f>
        <v>*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*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 t="str">
        <f>IF(SP_SUL!B769="","*",SP_SUL!B769)</f>
        <v>*</v>
      </c>
      <c r="D764" s="93" t="str">
        <f>IF(SP_SUL!D769="","*",SP_SUL!D769)</f>
        <v>*</v>
      </c>
      <c r="E764" s="93" t="str">
        <f>IF(SP_SUL!H769="","*",SP_SUL!H769)</f>
        <v>*</v>
      </c>
      <c r="F764" s="99" t="str">
        <f>IF(SP_SUL!M769="","*",SP_SUL!M769)</f>
        <v>-</v>
      </c>
      <c r="G764" s="94" t="str">
        <f>IF(SP_SUL!I769="","*",SP_SUL!I769)</f>
        <v>*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*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*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2086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2026-02-27T04:17:51Z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