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778" documentId="120_S{118792C3-22EF-5104-A093-F22BFE3913F3}" xr6:coauthVersionLast="47" xr6:coauthVersionMax="47" xr10:uidLastSave="{0C5BDA05-A9F2-4D6D-BCF8-BCD10994C129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7" i="1" l="1" a="1"/>
  <c r="H137" i="1" s="1"/>
  <c r="H142" i="1" a="1"/>
  <c r="H142" i="1" s="1"/>
  <c r="H139" i="1" a="1"/>
  <c r="H139" i="1" s="1"/>
  <c r="H106" i="1" a="1"/>
  <c r="H106" i="1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K138" i="15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K137" i="15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K139" i="15" s="1"/>
  <c r="G142" i="1"/>
  <c r="C142" i="1"/>
  <c r="A138" i="1"/>
  <c r="C138" i="1"/>
  <c r="G138" i="1"/>
  <c r="M138" i="1" a="1"/>
  <c r="M138" i="1"/>
  <c r="K135" i="15" s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I131" i="15" s="1"/>
  <c r="N134" i="1" a="1"/>
  <c r="N134" i="1"/>
  <c r="L131" i="15" s="1"/>
  <c r="H132" i="1" a="1"/>
  <c r="H132" i="1" s="1"/>
  <c r="I129" i="15" s="1"/>
  <c r="H131" i="1" a="1"/>
  <c r="H131" i="1" s="1"/>
  <c r="I128" i="15" s="1"/>
  <c r="H130" i="1" a="1"/>
  <c r="H130" i="1" s="1"/>
  <c r="I127" i="15" s="1"/>
  <c r="H129" i="1" a="1"/>
  <c r="H129" i="1" s="1"/>
  <c r="I126" i="15" s="1"/>
  <c r="N137" i="1" a="1"/>
  <c r="N137" i="1" s="1"/>
  <c r="L134" i="15" s="1"/>
  <c r="M137" i="1" a="1"/>
  <c r="M137" i="1" s="1"/>
  <c r="K134" i="15" s="1"/>
  <c r="G137" i="1"/>
  <c r="N139" i="1" a="1"/>
  <c r="N139" i="1" s="1"/>
  <c r="L136" i="15" s="1"/>
  <c r="M139" i="1" a="1"/>
  <c r="M139" i="1" s="1"/>
  <c r="K136" i="15" s="1"/>
  <c r="G139" i="1"/>
  <c r="N126" i="1" a="1"/>
  <c r="N126" i="1" s="1"/>
  <c r="L123" i="15" s="1"/>
  <c r="M126" i="1" a="1"/>
  <c r="M126" i="1" s="1"/>
  <c r="K123" i="15" s="1"/>
  <c r="H125" i="1" a="1"/>
  <c r="H125" i="1" s="1"/>
  <c r="I122" i="15" s="1"/>
  <c r="H121" i="1" a="1"/>
  <c r="H121" i="1"/>
  <c r="I118" i="15" s="1"/>
  <c r="H122" i="1" a="1"/>
  <c r="H122" i="1"/>
  <c r="I119" i="15" s="1"/>
  <c r="N122" i="1" a="1"/>
  <c r="N122" i="1"/>
  <c r="L119" i="15" s="1"/>
  <c r="N117" i="1" a="1"/>
  <c r="N117" i="1"/>
  <c r="L114" i="15" s="1"/>
  <c r="M117" i="1" a="1"/>
  <c r="M117" i="1"/>
  <c r="K114" i="15" s="1"/>
  <c r="H117" i="1" a="1"/>
  <c r="H117" i="1"/>
  <c r="I114" i="15" s="1"/>
  <c r="H120" i="1" a="1"/>
  <c r="H120" i="1" s="1"/>
  <c r="I117" i="15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I112" i="15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K112" i="15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K109" i="15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K105" i="15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3" i="1" a="1"/>
  <c r="N793" i="1" s="1"/>
  <c r="M793" i="1" a="1"/>
  <c r="M793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C45" i="1" a="1"/>
  <c r="BC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A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BC50" i="1" s="1" a="1"/>
  <c r="BC50" i="1" s="1"/>
  <c r="AQ50" i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BC60" i="1" s="1" a="1"/>
  <c r="BC60" i="1" s="1"/>
  <c r="AQ60" i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8" i="1" l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21" i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F163" i="12"/>
  <c r="G167" i="10"/>
  <c r="K163" i="15"/>
  <c r="D166" i="10"/>
  <c r="E162" i="15"/>
  <c r="C166" i="10"/>
  <c r="D162" i="15"/>
  <c r="AN159" i="1"/>
  <c r="L162" i="15"/>
  <c r="AM159" i="1"/>
  <c r="L104" i="10" s="1"/>
  <c r="F162" i="12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F161" i="12"/>
  <c r="G165" i="10"/>
  <c r="K161" i="15"/>
  <c r="D164" i="10"/>
  <c r="E160" i="15"/>
  <c r="C164" i="10"/>
  <c r="D160" i="15"/>
  <c r="AN157" i="1"/>
  <c r="L160" i="15"/>
  <c r="AM157" i="1"/>
  <c r="L102" i="10" s="1"/>
  <c r="F160" i="12"/>
  <c r="G164" i="10"/>
  <c r="K160" i="15"/>
  <c r="D163" i="10"/>
  <c r="E159" i="15"/>
  <c r="C163" i="10"/>
  <c r="D159" i="15"/>
  <c r="AN156" i="1"/>
  <c r="L159" i="15"/>
  <c r="AM156" i="1"/>
  <c r="F159" i="12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F158" i="12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F157" i="12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F156" i="12"/>
  <c r="G160" i="10"/>
  <c r="K156" i="15"/>
  <c r="D159" i="10"/>
  <c r="E155" i="15"/>
  <c r="C159" i="10"/>
  <c r="D155" i="15"/>
  <c r="AM152" i="1"/>
  <c r="F155" i="12"/>
  <c r="G159" i="10"/>
  <c r="K155" i="15"/>
  <c r="D158" i="10"/>
  <c r="E154" i="15"/>
  <c r="C158" i="10"/>
  <c r="D154" i="15"/>
  <c r="AN151" i="1"/>
  <c r="L154" i="15"/>
  <c r="AM151" i="1"/>
  <c r="L96" i="10" s="1"/>
  <c r="F154" i="12"/>
  <c r="G158" i="10"/>
  <c r="K154" i="15"/>
  <c r="D157" i="10"/>
  <c r="E153" i="15"/>
  <c r="C157" i="10"/>
  <c r="D153" i="15"/>
  <c r="AM150" i="1"/>
  <c r="F153" i="12"/>
  <c r="G157" i="10"/>
  <c r="K153" i="15"/>
  <c r="D156" i="10"/>
  <c r="E152" i="15"/>
  <c r="C156" i="10"/>
  <c r="D152" i="15"/>
  <c r="AN149" i="1"/>
  <c r="L152" i="15"/>
  <c r="AM149" i="1"/>
  <c r="F152" i="12"/>
  <c r="G156" i="10"/>
  <c r="K152" i="15"/>
  <c r="BD148" i="1" a="1"/>
  <c r="BD148" i="1" s="1"/>
  <c r="M155" i="10"/>
  <c r="D155" i="10"/>
  <c r="C155" i="10"/>
  <c r="AN148" i="1"/>
  <c r="AM148" i="1"/>
  <c r="L93" i="10" s="1"/>
  <c r="F151" i="12"/>
  <c r="G155" i="10"/>
  <c r="D154" i="10"/>
  <c r="C154" i="10"/>
  <c r="AM147" i="1"/>
  <c r="F150" i="12"/>
  <c r="G154" i="10"/>
  <c r="D153" i="10"/>
  <c r="C153" i="10"/>
  <c r="AN146" i="1"/>
  <c r="AM146" i="1"/>
  <c r="L91" i="10" s="1"/>
  <c r="F149" i="12"/>
  <c r="G153" i="10"/>
  <c r="BD145" i="1" a="1"/>
  <c r="BD145" i="1" s="1"/>
  <c r="M152" i="10"/>
  <c r="D152" i="10"/>
  <c r="C152" i="10"/>
  <c r="AN145" i="1"/>
  <c r="AM145" i="1"/>
  <c r="L90" i="10" s="1"/>
  <c r="F148" i="12"/>
  <c r="G152" i="10"/>
  <c r="D151" i="10"/>
  <c r="C151" i="10"/>
  <c r="AM144" i="1"/>
  <c r="L89" i="10" s="1"/>
  <c r="F147" i="12"/>
  <c r="G151" i="10"/>
  <c r="D150" i="10"/>
  <c r="C150" i="10"/>
  <c r="AN143" i="1"/>
  <c r="AM143" i="1"/>
  <c r="L88" i="10" s="1"/>
  <c r="F146" i="12"/>
  <c r="G150" i="10"/>
  <c r="M149" i="10"/>
  <c r="D149" i="10"/>
  <c r="C149" i="10"/>
  <c r="L87" i="10"/>
  <c r="F145" i="12"/>
  <c r="G149" i="10"/>
  <c r="D148" i="10"/>
  <c r="C148" i="10"/>
  <c r="F144" i="12"/>
  <c r="G148" i="10"/>
  <c r="D147" i="10"/>
  <c r="C147" i="10"/>
  <c r="AN141" i="1"/>
  <c r="AM141" i="1"/>
  <c r="F143" i="12"/>
  <c r="G147" i="10"/>
  <c r="D146" i="10"/>
  <c r="C146" i="10"/>
  <c r="AN140" i="1"/>
  <c r="AM140" i="1"/>
  <c r="L84" i="10" s="1"/>
  <c r="F142" i="12"/>
  <c r="G146" i="10"/>
  <c r="D145" i="10"/>
  <c r="C145" i="10"/>
  <c r="AM139" i="1"/>
  <c r="L83" i="10" s="1"/>
  <c r="F141" i="12"/>
  <c r="G145" i="10"/>
  <c r="D144" i="10"/>
  <c r="C144" i="10"/>
  <c r="AN137" i="1"/>
  <c r="AM137" i="1"/>
  <c r="F140" i="12"/>
  <c r="G144" i="10"/>
  <c r="D143" i="10"/>
  <c r="C143" i="10"/>
  <c r="AN135" i="1"/>
  <c r="AM135" i="1"/>
  <c r="F139" i="12"/>
  <c r="G143" i="10"/>
  <c r="D142" i="10"/>
  <c r="C142" i="10"/>
  <c r="AN134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<sst xmlns="http://schemas.openxmlformats.org/spreadsheetml/2006/main" count="4572" uniqueCount="1255">
  <si>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</si>
  <si>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</si>
  <si>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</si>
  <si>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</si>
  <si>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</si>
  <si>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</si>
  <si>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</si>
  <si>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</si>
  <si>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</si>
  <si>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</si>
  <si>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</si>
  <si>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</si>
  <si>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</si>
  <si>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</si>
  <si>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</si>
  <si>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</si>
  <si>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</si>
  <si>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</si>
  <si>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</si>
  <si>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</si>
  <si>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</si>
  <si>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</si>
  <si>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</si>
  <si>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</si>
  <si>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</si>
  <si>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</si>
  <si>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</si>
  <si>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</si>
  <si>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</si>
  <si>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</si>
  <si>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</si>
  <si>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</si>
  <si>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</si>
  <si>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</si>
  <si>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</si>
  <si>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</si>
  <si>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</si>
  <si>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</si>
  <si>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</si>
  <si>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</si>
  <si>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</si>
  <si>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</si>
  <si>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</si>
  <si>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</si>
  <si>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</si>
  <si>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</si>
  <si>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</si>
  <si>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</si>
  <si>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</si>
  <si>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</si>
  <si>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</si>
  <si>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</si>
  <si>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</si>
  <si>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</si>
  <si>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</si>
  <si>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</si>
  <si>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</si>
  <si>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</si>
  <si>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</si>
  <si>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</si>
  <si>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</si>
  <si>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</si>
  <si>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</si>
  <si>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</si>
  <si>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</si>
  <si>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</si>
  <si>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</si>
  <si>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</si>
  <si>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</si>
  <si>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</si>
  <si>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</si>
  <si>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</si>
  <si>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</si>
  <si>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</si>
  <si>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</si>
  <si>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</si>
  <si>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</si>
  <si>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</si>
  <si>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</si>
  <si>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</si>
  <si>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</si>
  <si>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</si>
  <si>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</si>
  <si>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</si>
  <si>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</si>
  <si>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</si>
  <si>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</si>
  <si>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</si>
  <si>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</si>
  <si>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</si>
  <si>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</si>
  <si>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</si>
  <si>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</si>
  <si>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</si>
  <si>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</si>
  <si>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</si>
  <si>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</si>
  <si>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</si>
  <si>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</si>
  <si>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</si>
  <si>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</si>
  <si>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</si>
  <si>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</si>
  <si>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</si>
  <si>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</si>
  <si>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</si>
  <si>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</si>
  <si>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</si>
  <si>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</si>
  <si>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</si>
  <si>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</si>
  <si>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</si>
  <si>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</si>
  <si>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</si>
  <si>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</si>
  <si>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</si>
  <si>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</si>
  <si>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</si>
  <si>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</si>
  <si>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</si>
  <si>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</si>
  <si>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</si>
  <si>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</si>
  <si>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</si>
  <si>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</si>
  <si>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</si>
  <si>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</si>
  <si>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</si>
  <si>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</si>
  <si>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</si>
  <si>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</si>
  <si>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</si>
  <si>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</si>
  <si>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</si>
  <si>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</si>
  <si>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</si>
  <si>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</si>
  <si>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</si>
  <si>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</si>
  <si>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</si>
  <si>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</si>
  <si>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</si>
  <si>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</si>
  <si>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</si>
  <si>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</si>
  <si>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</si>
  <si>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</si>
  <si>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</si>
  <si>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</si>
  <si>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</si>
  <si>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</si>
  <si>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</si>
  <si>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</si>
  <si>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</si>
  <si>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</si>
  <si>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</si>
  <si>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</si>
  <si>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</si>
  <si>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</si>
  <si>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</si>
  <si>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</si>
  <si>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</si>
  <si>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</si>
  <si>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</si>
  <si>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</si>
  <si>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</si>
  <si>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</si>
  <si>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</si>
  <si>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</si>
  <si>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</si>
  <si>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</si>
  <si>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</si>
  <si>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</si>
  <si>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</si>
  <si>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</si>
  <si>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</si>
  <si>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</si>
  <si>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</si>
  <si>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</si>
  <si>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</si>
  <si>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</si>
  <si>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</si>
  <si>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</si>
  <si>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</si>
  <si>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</si>
  <si>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</si>
  <si>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</si>
  <si>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</si>
  <si>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</si>
  <si>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</si>
  <si>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</si>
  <si>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</si>
  <si>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</si>
  <si>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</si>
  <si>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</si>
  <si>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</si>
  <si>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</si>
  <si>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</si>
  <si>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</si>
  <si>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</si>
  <si>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</si>
  <si>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</si>
  <si>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</si>
  <si>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</si>
  <si>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</si>
  <si>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</si>
  <si>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</si>
  <si>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</si>
  <si>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</si>
  <si>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</si>
  <si>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</si>
  <si>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</si>
  <si>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</si>
  <si>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</si>
  <si>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</si>
  <si>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</si>
  <si>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</si>
  <si>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</si>
  <si>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</si>
  <si>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</si>
  <si>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</si>
  <si>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</si>
  <si>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</si>
  <si>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</si>
  <si>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</si>
  <si>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</si>
  <si>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</si>
  <si>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</si>
  <si>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</si>
  <si>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</si>
  <si>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</si>
  <si>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</si>
  <si>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</si>
  <si>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</si>
  <si>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</si>
  <si>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</si>
  <si>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</si>
  <si>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</si>
  <si>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</si>
  <si>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</si>
  <si>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</si>
  <si>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</si>
  <si>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</si>
  <si>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</si>
  <si>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</si>
  <si>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</si>
  <si>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</si>
  <si>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</si>
  <si>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</si>
  <si>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</si>
  <si>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</si>
  <si>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</si>
  <si>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</si>
  <si>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</si>
  <si>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</si>
  <si>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</si>
  <si>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</si>
  <si>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</si>
  <si>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</si>
  <si>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</si>
  <si>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</si>
  <si>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</si>
  <si>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</si>
  <si>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</si>
  <si>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</si>
  <si>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</si>
  <si>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</si>
  <si>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</si>
  <si>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</si>
  <si>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</si>
  <si>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</si>
  <si>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</si>
  <si>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</si>
  <si>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</si>
  <si>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</si>
  <si>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</si>
  <si>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</si>
  <si>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</si>
  <si>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</si>
  <si>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</si>
  <si>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</si>
  <si>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</si>
  <si>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</si>
  <si>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</si>
  <si>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</si>
  <si>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</si>
  <si>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</si>
  <si>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</si>
  <si>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</si>
  <si>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</si>
  <si>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</si>
  <si>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</si>
  <si>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</si>
  <si>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</si>
  <si>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</si>
  <si>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</si>
  <si>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</si>
  <si>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</si>
  <si>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</si>
  <si>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</si>
  <si>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</si>
  <si>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</si>
  <si>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</si>
  <si>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</si>
  <si>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</si>
  <si>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</si>
  <si>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</si>
  <si>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</si>
  <si>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</si>
  <si>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</si>
  <si>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</si>
  <si>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</si>
  <si>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</si>
  <si>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</si>
  <si>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</si>
  <si>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</si>
  <si>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</si>
  <si>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</si>
  <si>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</si>
  <si>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</si>
  <si>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</si>
  <si>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</si>
  <si>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</si>
  <si>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</si>
  <si>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</si>
  <si>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</si>
  <si>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</si>
  <si>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</si>
  <si>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</si>
  <si>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</si>
  <si>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</si>
  <si>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</si>
  <si>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</si>
  <si>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</si>
  <si>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</si>
  <si>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</si>
  <si>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</si>
  <si>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</si>
  <si>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</si>
  <si>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</si>
  <si>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</si>
  <si>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</si>
  <si>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</si>
  <si>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</si>
  <si>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</si>
  <si>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</si>
  <si>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</si>
  <si>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</si>
  <si>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</si>
  <si>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</si>
  <si>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</si>
  <si>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</si>
  <si>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</si>
  <si>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</si>
  <si>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</si>
  <si>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</si>
  <si>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</si>
  <si>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</si>
  <si>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</si>
  <si>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</si>
  <si>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</si>
  <si>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</si>
  <si>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</si>
  <si>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</si>
  <si>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</si>
  <si>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</si>
  <si>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</si>
  <si>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</si>
  <si>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</si>
  <si>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</si>
  <si>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</si>
  <si>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</si>
  <si>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</si>
  <si>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</si>
  <si>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</si>
  <si>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</si>
  <si>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</si>
  <si>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</si>
  <si>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</si>
  <si>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</si>
  <si>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</si>
  <si>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</si>
  <si>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</si>
  <si>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</si>
  <si>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</si>
  <si>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</si>
  <si>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</si>
  <si>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</si>
  <si>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</si>
  <si>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</si>
  <si>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</si>
  <si>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</si>
  <si>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</si>
  <si>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</si>
  <si>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</si>
  <si>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</si>
  <si>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</si>
  <si>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</si>
  <si>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</si>
  <si>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</si>
  <si>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</si>
  <si>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</si>
  <si>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</si>
  <si>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</si>
  <si>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</si>
  <si>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</si>
  <si>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</si>
  <si>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</si>
  <si>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</si>
  <si>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</si>
  <si>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</si>
  <si>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</si>
  <si>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</si>
  <si>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</si>
  <si>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</si>
  <si>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</si>
  <si>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</si>
  <si>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</si>
  <si>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</si>
  <si>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</si>
  <si>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</si>
  <si>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</si>
  <si>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</si>
  <si>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</si>
  <si>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</si>
  <si>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</si>
  <si>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</si>
  <si>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</si>
  <si>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</si>
  <si>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</si>
  <si>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</si>
  <si>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</si>
  <si>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</si>
  <si>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</si>
  <si>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</si>
  <si>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</si>
  <si>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</si>
  <si>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</si>
  <si>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</si>
  <si>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</si>
  <si>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</si>
  <si>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</si>
  <si>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</si>
  <si>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</si>
  <si>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</si>
  <si>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</si>
  <si>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</si>
  <si>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</si>
  <si>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</si>
  <si>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</si>
  <si>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</si>
  <si>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</si>
  <si>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</si>
  <si>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</si>
  <si>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</si>
  <si>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</si>
  <si>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</si>
  <si>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</si>
  <si>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</si>
  <si>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</si>
  <si>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</si>
  <si>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</si>
  <si>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</si>
  <si>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</si>
  <si>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</si>
  <si>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</si>
  <si>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</si>
  <si>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</si>
  <si>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</si>
  <si>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</si>
  <si>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</si>
  <si>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</si>
  <si>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</si>
  <si>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</si>
  <si>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</si>
  <si>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</si>
  <si>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</si>
  <si>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</si>
  <si>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</si>
  <si>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</si>
  <si>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</si>
  <si>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</si>
  <si>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</si>
  <si>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</si>
  <si>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</si>
  <si>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</si>
  <si>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</si>
  <si>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</si>
  <si>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</si>
  <si>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</si>
  <si>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</si>
  <si>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</si>
  <si>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</si>
  <si>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</si>
  <si>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</si>
  <si>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</si>
  <si>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</si>
  <si>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</si>
  <si>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</si>
  <si>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</si>
  <si>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</si>
  <si>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</si>
  <si>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</si>
  <si>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</si>
  <si>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</si>
  <si>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</si>
  <si>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</si>
  <si>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</si>
  <si>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</si>
  <si>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</si>
  <si>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</si>
  <si>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</si>
  <si>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</si>
  <si>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</si>
  <si>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</si>
  <si>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</si>
  <si>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</si>
  <si>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</si>
  <si>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</si>
  <si>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</si>
  <si>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</si>
  <si>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</si>
  <si>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</si>
  <si>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</si>
  <si>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</si>
  <si>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</si>
  <si>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</si>
  <si>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</si>
  <si>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</si>
  <si>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</si>
  <si>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</si>
  <si>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</si>
  <si>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</si>
  <si>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</si>
  <si>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</si>
  <si>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</si>
  <si>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</si>
  <si>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</si>
  <si>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</si>
  <si>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</si>
  <si>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</si>
  <si>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</si>
  <si>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</si>
  <si>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</si>
  <si>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</si>
  <si>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</si>
  <si>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</si>
  <si>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</si>
  <si>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</si>
  <si>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</si>
  <si>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</si>
  <si>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</si>
  <si>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</si>
  <si>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</si>
  <si>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</si>
  <si>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</si>
  <si>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</si>
  <si>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</si>
  <si>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</si>
  <si>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</si>
  <si>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</si>
  <si>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</si>
  <si>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</si>
  <si>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</si>
  <si>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</si>
  <si>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</si>
  <si>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</si>
  <si>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</si>
  <si>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</si>
  <si>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</si>
  <si>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</si>
  <si>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</si>
  <si>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</si>
  <si>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</si>
  <si>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</si>
  <si>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</si>
  <si>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</si>
  <si>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</si>
  <si>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</si>
  <si>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</si>
  <si>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</si>
  <si>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</si>
  <si>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</si>
  <si>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</si>
  <si>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</si>
  <si>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</si>
  <si>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</si>
  <si>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</si>
  <si>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</si>
  <si>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</si>
  <si>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</si>
  <si>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</si>
  <si>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</si>
  <si>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</si>
  <si>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</si>
  <si>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</si>
  <si>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</si>
  <si>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</si>
  <si>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</si>
  <si>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</si>
  <si>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</si>
  <si>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</si>
  <si>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</si>
  <si>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</si>
  <si>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</si>
  <si>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</si>
  <si>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</si>
  <si>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</si>
  <si>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</si>
  <si>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</si>
  <si>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</si>
  <si>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</si>
  <si>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</si>
  <si>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</si>
  <si>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</si>
  <si>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</si>
  <si>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</si>
  <si>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</si>
  <si>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</si>
  <si>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</si>
  <si>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</si>
  <si>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</si>
  <si>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</si>
  <si>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</si>
  <si>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</si>
  <si>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</si>
  <si>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</si>
  <si>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</si>
  <si>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</si>
  <si>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</si>
  <si>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</si>
  <si>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</si>
  <si>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</si>
  <si>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</si>
  <si>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</si>
  <si>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</si>
  <si>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</si>
  <si>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</si>
  <si>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</si>
  <si>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</si>
  <si>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</si>
  <si>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</si>
  <si>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</si>
  <si>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</si>
  <si>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</si>
  <si>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</si>
  <si>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</si>
  <si>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</si>
  <si>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</si>
  <si>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</si>
  <si>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</si>
  <si>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</si>
  <si>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</si>
  <si>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</si>
  <si>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</si>
  <si>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</si>
  <si>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</si>
  <si>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</si>
  <si>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</si>
  <si>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</si>
  <si>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</si>
  <si>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</si>
  <si>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</si>
  <si>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</si>
  <si>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</si>
  <si>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</si>
  <si>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</si>
  <si>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</si>
  <si>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</si>
  <si>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</si>
  <si>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</si>
  <si>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</si>
  <si>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</si>
  <si>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</si>
  <si>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</si>
  <si>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</si>
  <si>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</si>
  <si>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</si>
  <si>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</si>
  <si>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</si>
  <si>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</si>
  <si>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</si>
  <si>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</si>
  <si>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</si>
  <si>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</si>
  <si>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</si>
  <si>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</si>
  <si>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</si>
  <si>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</si>
  <si>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</si>
  <si>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</si>
  <si>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</si>
  <si>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</si>
  <si>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</si>
  <si>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</si>
  <si>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</si>
  <si>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</si>
  <si>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</si>
  <si>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</si>
  <si>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</si>
  <si>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</si>
  <si>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</si>
  <si>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</si>
  <si>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</si>
  <si>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</si>
  <si>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</si>
  <si>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</si>
  <si>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</si>
  <si>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</si>
  <si>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</si>
  <si>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</si>
  <si>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</si>
  <si>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</si>
  <si>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</si>
  <si>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</si>
  <si>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</si>
  <si>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</si>
  <si>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</si>
  <si>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</si>
  <si>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</si>
  <si>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</si>
  <si>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</si>
  <si>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</si>
  <si>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</si>
  <si>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</si>
  <si>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</si>
  <si>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</si>
  <si>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</si>
  <si>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</si>
  <si>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</si>
  <si>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</si>
  <si>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</si>
  <si>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</si>
  <si>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</si>
  <si>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</si>
  <si>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</si>
  <si>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</si>
  <si>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</si>
  <si>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</si>
  <si>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</si>
  <si>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</si>
  <si>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</si>
  <si>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</si>
  <si>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</si>
  <si>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</si>
  <si>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</si>
  <si>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</si>
  <si>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</si>
  <si>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</si>
  <si>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</si>
  <si>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</si>
  <si>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</si>
  <si>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</si>
  <si>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</si>
  <si>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</si>
  <si>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</si>
  <si>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</si>
  <si>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</si>
  <si>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</si>
  <si>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</si>
  <si>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</si>
  <si>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</si>
  <si>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</si>
  <si>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</si>
  <si>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</si>
  <si>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</si>
  <si>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</si>
  <si>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</si>
  <si>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</si>
  <si>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</si>
  <si>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</si>
  <si>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</si>
  <si>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</si>
  <si>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</si>
  <si>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</si>
  <si>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</si>
  <si>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</si>
  <si>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</si>
  <si>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</si>
  <si>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</si>
  <si>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</si>
  <si>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</si>
  <si>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</si>
  <si>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</si>
  <si>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</si>
  <si>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</si>
  <si>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</si>
  <si>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</si>
  <si>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</si>
  <si>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</si>
  <si>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</si>
  <si>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</si>
  <si>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</si>
  <si>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</si>
  <si>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</si>
  <si>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</si>
  <si>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</si>
  <si>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</si>
  <si>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</si>
  <si>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</si>
  <si>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</si>
  <si>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</si>
  <si>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</si>
  <si>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</si>
  <si>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</si>
  <si>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</si>
  <si>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</si>
  <si>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</si>
  <si>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</si>
  <si>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</si>
  <si>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</si>
  <si>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</si>
  <si>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</si>
  <si>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</si>
  <si>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</si>
  <si>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</si>
  <si>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</si>
  <si>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</si>
  <si>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</si>
  <si>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</si>
  <si>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</si>
  <si>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</si>
  <si>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</si>
  <si>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</si>
  <si>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</si>
  <si>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</si>
  <si>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</si>
  <si>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</si>
  <si>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</si>
  <si>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</si>
  <si>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</si>
  <si>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</si>
  <si>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</si>
  <si>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</si>
  <si>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</si>
  <si>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</si>
  <si>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</si>
  <si>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</si>
  <si>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</si>
  <si>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</si>
  <si>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</si>
  <si>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</si>
  <si>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</si>
  <si>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</si>
  <si>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</si>
  <si>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</si>
  <si>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</si>
  <si>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</si>
  <si>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</si>
  <si>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</si>
  <si>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</si>
  <si>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</si>
  <si>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</si>
  <si>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</si>
  <si>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</si>
  <si>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</si>
  <si>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</si>
  <si>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</si>
  <si>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</si>
  <si>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</si>
  <si>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</si>
  <si>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</si>
  <si>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</si>
  <si>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</si>
  <si>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</si>
  <si>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</si>
  <si>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</si>
  <si>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</si>
  <si>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</si>
  <si>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</si>
  <si>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</si>
  <si>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</si>
  <si>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</si>
  <si>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</si>
  <si>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</si>
  <si>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</si>
  <si>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</si>
  <si>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</si>
  <si>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</si>
  <si>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</si>
  <si>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</si>
  <si>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</si>
  <si>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</si>
  <si>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</si>
  <si>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</si>
  <si>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</si>
  <si>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</si>
  <si>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</si>
  <si>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</si>
  <si>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</si>
  <si>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</si>
  <si>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</si>
  <si>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</si>
  <si>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</si>
  <si>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</si>
  <si>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</si>
  <si>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</si>
  <si>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</si>
  <si>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</si>
  <si>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</si>
  <si>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</si>
  <si>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</si>
  <si>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</si>
  <si>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</si>
  <si>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</si>
  <si>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</si>
  <si>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</si>
  <si>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</si>
  <si>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</si>
  <si>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</si>
  <si>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</si>
  <si>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</si>
  <si>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</si>
  <si>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</si>
  <si>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</si>
  <si>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</si>
  <si>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</si>
  <si>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</si>
  <si>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</si>
  <si>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</si>
  <si>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</si>
  <si>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</si>
  <si>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</si>
  <si>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</si>
  <si>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</si>
  <si>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</si>
  <si>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</si>
  <si>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</si>
  <si>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</si>
  <si>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</si>
  <si>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</si>
  <si>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</si>
  <si>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</si>
  <si>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</si>
  <si>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</si>
  <si>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</si>
  <si>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</si>
  <si>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</si>
  <si>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</si>
  <si>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</si>
  <si>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</si>
  <si>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</si>
  <si>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</si>
  <si>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</si>
  <si>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</si>
  <si>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</si>
  <si>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</si>
  <si>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</si>
  <si>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</si>
  <si>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</si>
  <si>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</si>
  <si>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</si>
  <si>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</si>
  <si>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</si>
  <si>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</si>
  <si>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</si>
  <si>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</si>
  <si>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</si>
  <si>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</si>
  <si>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</si>
  <si>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</si>
  <si>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</si>
  <si>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</si>
  <si>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</si>
  <si>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</si>
  <si>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</si>
  <si>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</si>
  <si>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</si>
  <si>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</si>
  <si>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</si>
  <si>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</si>
  <si>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</si>
  <si>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</si>
  <si>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</si>
  <si>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</si>
  <si>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</si>
  <si>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</si>
  <si>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</si>
  <si>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</si>
  <si>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</si>
  <si>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</si>
  <si>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</si>
  <si>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</si>
  <si>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</si>
  <si>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</si>
  <si>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</si>
  <si>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</si>
  <si>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</si>
  <si>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</si>
  <si>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</si>
  <si>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</si>
  <si>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</si>
  <si>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</si>
  <si>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</si>
  <si>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</si>
  <si>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</si>
  <si>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</si>
  <si>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</si>
  <si>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</si>
  <si>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</si>
  <si>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</si>
  <si>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</si>
  <si>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</si>
  <si>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</si>
  <si>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</si>
  <si>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</si>
  <si>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</si>
  <si>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</si>
  <si>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</si>
  <si>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</si>
  <si>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</si>
  <si>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</si>
  <si>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</si>
  <si>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</si>
  <si>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</si>
  <si>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</si>
  <si>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</si>
  <si>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</si>
  <si>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</si>
  <si>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</si>
  <si>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</si>
  <si>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</si>
  <si>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</si>
  <si>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</si>
  <si>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</si>
  <si>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</si>
  <si>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</si>
  <si>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</si>
  <si>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</si>
  <si>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</si>
  <si>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</si>
  <si>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</si>
  <si>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</si>
  <si>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</si>
  <si>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</si>
  <si>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</si>
  <si>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</si>
  <si>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</si>
  <si>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</si>
  <si>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</si>
  <si>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</si>
  <si>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</si>
  <si>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</si>
  <si>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</si>
  <si>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</si>
  <si>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</si>
  <si>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</si>
  <si>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</si>
  <si>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</si>
  <si>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</si>
  <si>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</si>
  <si>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</si>
  <si>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</si>
  <si>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</si>
  <si>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</si>
  <si>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</si>
  <si>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</si>
  <si>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</si>
  <si>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</si>
  <si>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</si>
  <si>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</si>
  <si>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</si>
  <si>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</si>
  <si>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</si>
  <si>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</si>
  <si>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</si>
  <si>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</si>
  <si>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</si>
  <si>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</si>
  <si>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</si>
  <si>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</si>
  <si>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</si>
  <si>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</si>
  <si>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</si>
  <si>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</si>
  <si>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</si>
  <si>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</si>
  <si>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</si>
  <si>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</si>
  <si>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</si>
  <si>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</si>
  <si>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</si>
  <si>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</si>
  <si>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</si>
  <si>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</si>
  <si>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</si>
  <si>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</si>
  <si>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</si>
  <si>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</si>
  <si>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</si>
  <si>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</si>
  <si>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</si>
  <si>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</si>
  <si>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</si>
  <si>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</si>
  <si>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</si>
  <si>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</si>
  <si>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</si>
  <si>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</si>
  <si>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</si>
  <si>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</si>
  <si>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</si>
  <si>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</si>
  <si>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</si>
  <si>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</si>
  <si>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</si>
  <si>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</si>
  <si>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</si>
  <si>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</si>
  <si>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</si>
  <si>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</si>
  <si>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</si>
  <si>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</si>
  <si>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</si>
  <si>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</si>
  <si>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</si>
  <si>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</si>
  <si>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</si>
  <si>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</si>
  <si>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</si>
  <si>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</si>
  <si>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</si>
  <si>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</si>
  <si>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</si>
  <si>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</si>
  <si>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</si>
  <si>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</si>
  <si>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</si>
  <si>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</si>
  <si>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</si>
  <si>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</si>
  <si>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</si>
  <si>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</si>
  <si>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</si>
  <si>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</si>
  <si>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</si>
  <si>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</si>
  <si>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</si>
  <si>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</si>
  <si>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</si>
  <si>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</si>
  <si>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</si>
  <si>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</si>
  <si>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</si>
  <si>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</si>
  <si>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</si>
  <si>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</si>
  <si>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</si>
  <si>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</si>
  <si>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</si>
  <si>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</si>
  <si>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</si>
  <si>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</si>
  <si>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</si>
  <si>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</si>
  <si>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</si>
  <si>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</si>
  <si>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</si>
  <si>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</si>
  <si>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</si>
  <si>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</si>
  <si>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</si>
  <si>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Klecio</t>
  </si>
  <si>
    <t>ZUY2</t>
  </si>
  <si>
    <t>ZQBZBVZYU</t>
  </si>
  <si>
    <t>Claudemir</t>
  </si>
  <si>
    <t>Ronda 7 dias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</si>
  <si>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</si>
  <si>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</si>
  <si>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</si>
  <si>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</si>
  <si>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</si>
  <si>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Substituição de trilho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</si>
  <si>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</si>
  <si>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</si>
  <si>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</si>
  <si>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</si>
  <si>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</si>
  <si>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</si>
  <si>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</si>
  <si>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</si>
  <si>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</si>
  <si>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</si>
  <si>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>Substituição de Jacaré</t>
  </si>
  <si>
    <t>ZPTZBR</t>
  </si>
  <si>
    <t>Recolhimendo de BAG's soja do km 96 ao km 97  1h na VIA1 e 1hora na VIA2</t>
  </si>
  <si>
    <t>ZDRZPT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</si>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</sst>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8" topLeftCell="AS1" activePane="topRight" state="frozen"/>
      <selection pane="topRight" activeCell="AU72" sqref="AU7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919</v>
      </c>
      <c r="C1" s="196"/>
      <c r="D1" s="196"/>
      <c r="E1" s="3"/>
      <c r="F1" s="195" t="s">
        <v>920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921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922</v>
      </c>
      <c r="BI1" s="208"/>
      <c r="BJ1" s="208"/>
      <c r="BK1" s="209"/>
      <c r="BL1" s="5"/>
      <c r="BM1" s="199" t="s">
        <v>923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2" t="s">
        <v>924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927</v>
      </c>
      <c r="AT2" s="203"/>
      <c r="AU2" s="203"/>
      <c r="AV2" s="203"/>
      <c r="AW2" s="203"/>
      <c r="AX2" s="203"/>
      <c r="AY2" s="206"/>
      <c r="AZ2" s="6"/>
      <c r="BA2" s="188" t="s">
        <v>928</v>
      </c>
      <c r="BB2" s="192"/>
      <c r="BC2" s="202" t="s">
        <v>925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88" t="s">
        <v>929</v>
      </c>
      <c r="AJ3" s="192"/>
      <c r="AK3" s="188" t="s">
        <v>930</v>
      </c>
      <c r="AL3" s="189"/>
      <c r="AM3" s="190"/>
      <c r="AN3" s="191"/>
      <c r="AO3" s="189"/>
      <c r="AP3" s="189"/>
      <c r="AQ3" s="192"/>
      <c r="AR3" s="63"/>
      <c r="AS3" s="193" t="s">
        <v>936</v>
      </c>
      <c r="AT3" s="194"/>
      <c r="AU3" s="193" t="s">
        <v>937</v>
      </c>
      <c r="AV3" s="194"/>
      <c r="AW3" s="193" t="s">
        <v>938</v>
      </c>
      <c r="AX3" s="194"/>
      <c r="AY3" s="63" t="s">
        <v>939</v>
      </c>
      <c r="AZ3" s="63"/>
      <c r="BA3" s="216"/>
      <c r="BB3" s="217"/>
      <c r="BC3" s="188" t="s">
        <v>932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940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/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1</v>
      </c>
      <c r="BI72" s="17"/>
      <c r="BJ72" s="17"/>
      <c r="BK72" s="17" t="s">
        <v>1131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</v>
      </c>
      <c r="BR72" s="19">
        <f>IF(OR(B72="",F72=""),"*",AY72/P72)</f>
        <v>1.1500000000000012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1162</v>
      </c>
      <c r="W107" s="151" t="s">
        <v>1025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/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1163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1164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1165</v>
      </c>
      <c r="W110" s="151" t="s">
        <v>1166</v>
      </c>
      <c r="X110" s="104" t="s">
        <v>386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1167</v>
      </c>
      <c r="W113" s="151" t="s">
        <v>1168</v>
      </c>
      <c r="X113" s="104" t="s">
        <v>386</v>
      </c>
      <c r="Y113" s="129"/>
      <c r="Z113" s="104"/>
      <c r="AA113" s="105" t="s">
        <v>1169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/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/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1170</v>
      </c>
      <c r="X117" s="104" t="s">
        <v>386</v>
      </c>
      <c r="Y117" s="129"/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1171</v>
      </c>
      <c r="W120" s="151" t="s">
        <v>1025</v>
      </c>
      <c r="X120" s="104" t="s">
        <v>386</v>
      </c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>
        <f>BS_CONTROLE[[#This Row],[Local - Partida]]</f>
        <v>1051032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ZKW-ZLU</v>
      </c>
      <c r="AN120" s="105">
        <f>IF(BS_CONTROLE[[#This Row],[SB]]=0, "-", BS_CONTROLE[[#This Row],[SB]])</f>
        <v>1051032</v>
      </c>
      <c r="AO120" s="105">
        <f>IF(BS_CONTROLE[[#This Row],[SUB]]=0, "-", BS_CONTROLE[[#This Row],[SUB]])</f>
        <v>55</v>
      </c>
      <c r="AP120" s="105">
        <f>BS_CONTROLE[[#This Row],[KM - Inicio]]</f>
        <v>103.696</v>
      </c>
      <c r="AQ120" s="105">
        <f>BS_CONTROLE[[#This Row],[KM - Inicio]]</f>
        <v>103.696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1171</v>
      </c>
      <c r="W121" s="151" t="s">
        <v>1025</v>
      </c>
      <c r="X121" s="104" t="s">
        <v>386</v>
      </c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>
        <f>BS_CONTROLE[[#This Row],[Local - Partida]]</f>
        <v>1051032</v>
      </c>
      <c r="AL121" s="31" t="str">
        <f>BS_CONTROLE[[#This Row],[Local - Encerramento]]</f>
        <v>-</v>
      </c>
      <c r="AM121" s="105" t="str">
        <f>IF(BS_CONTROLE[[#This Row],[Entre - Estações]]=0, "-", BS_CONTROLE[[#This Row],[Entre - Estações]])</f>
        <v>ZKW-ZLU</v>
      </c>
      <c r="AN121" s="105">
        <f>IF(BS_CONTROLE[[#This Row],[SB]]=0, "-", BS_CONTROLE[[#This Row],[SB]])</f>
        <v>1051032</v>
      </c>
      <c r="AO121" s="105">
        <f>IF(BS_CONTROLE[[#This Row],[SUB]]=0, "-", BS_CONTROLE[[#This Row],[SUB]])</f>
        <v>55</v>
      </c>
      <c r="AP121" s="105">
        <f>BS_CONTROLE[[#This Row],[KM - Inicio]]</f>
        <v>103.696</v>
      </c>
      <c r="AQ121" s="105">
        <f>BS_CONTROLE[[#This Row],[KM - Inicio]]</f>
        <v>103.696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1171</v>
      </c>
      <c r="W122" s="151" t="s">
        <v>1172</v>
      </c>
      <c r="X122" s="104" t="s">
        <v>386</v>
      </c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1173</v>
      </c>
      <c r="W123" s="151" t="s">
        <v>1021</v>
      </c>
      <c r="X123" s="104" t="s">
        <v>386</v>
      </c>
      <c r="Y123" s="129"/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1174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1171</v>
      </c>
      <c r="W124" s="151" t="s">
        <v>1175</v>
      </c>
      <c r="X124" s="104" t="s">
        <v>386</v>
      </c>
      <c r="Y124" s="129"/>
      <c r="Z124" s="104"/>
      <c r="AA124" s="105" t="s">
        <v>1176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1171</v>
      </c>
      <c r="W125" s="151" t="s">
        <v>1092</v>
      </c>
      <c r="X125" s="104" t="s">
        <v>386</v>
      </c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/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1177</v>
      </c>
      <c r="X128" s="104" t="s">
        <v>386</v>
      </c>
      <c r="Y128" s="129"/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1178</v>
      </c>
      <c r="W135" s="151" t="s">
        <v>1179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1180</v>
      </c>
      <c r="N136" s="127" t="s">
        <v>1181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1182</v>
      </c>
      <c r="X136" s="104" t="s">
        <v>386</v>
      </c>
      <c r="Y136" s="129"/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/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1167</v>
      </c>
      <c r="W137" s="151" t="s">
        <v>1183</v>
      </c>
      <c r="X137" s="104" t="s">
        <v>386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1184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1167</v>
      </c>
      <c r="W138" s="105" t="s">
        <v>1185</v>
      </c>
      <c r="X138" s="104" t="s">
        <v>386</v>
      </c>
      <c r="Y138" s="129"/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1167</v>
      </c>
      <c r="W139" s="151" t="s">
        <v>1183</v>
      </c>
      <c r="X139" s="104" t="s">
        <v>386</v>
      </c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1167</v>
      </c>
      <c r="W140" s="151" t="s">
        <v>1025</v>
      </c>
      <c r="X140" s="104" t="s">
        <v>386</v>
      </c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tr">
        <f>IF(BS_CONTROLE[[#This Row],[SB]]=0, "-", BS_CONTROLE[[#This Row],[SB]])</f>
        <v>ZPT2</v>
      </c>
      <c r="AO140" s="105">
        <f>IF(BS_CONTROLE[[#This Row],[SUB]]=0, "-", BS_CONTROLE[[#This Row],[SUB]])</f>
        <v>92</v>
      </c>
      <c r="AP140" s="105">
        <f>BS_CONTROLE[[#This Row],[KM - Inicio]]</f>
        <v>106.7</v>
      </c>
      <c r="AQ140" s="105">
        <f>BS_CONTROLE[[#This Row],[KM - Inicio]]</f>
        <v>106.7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1167</v>
      </c>
      <c r="W142" s="105" t="s">
        <v>1092</v>
      </c>
      <c r="X142" s="104" t="s">
        <v>386</v>
      </c>
      <c r="Y142" s="129"/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1186</v>
      </c>
      <c r="I143" s="106" t="s">
        <v>1186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/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/>
      <c r="AS143" s="108"/>
      <c r="AT143" s="108"/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/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1187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1188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1188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11 Z112 Y113:Z1001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1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1">
    <cfRule type="expression" dxfId="201" priority="53998">
      <formula>#REF!=1</formula>
    </cfRule>
  </conditionalFormatting>
  <conditionalFormatting sqref="BE6:BE1001 AY6:AY1001 U6:U1001">
    <cfRule type="cellIs" dxfId="200" priority="53982" operator="equal">
      <formula>"ERRO"</formula>
    </cfRule>
  </conditionalFormatting>
  <conditionalFormatting sqref="BQ6:BQ1001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1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1189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1190</v>
      </c>
      <c r="C4" s="160" t="s">
        <v>1191</v>
      </c>
      <c r="D4" s="160" t="s">
        <v>1192</v>
      </c>
      <c r="E4" s="160" t="s">
        <v>1193</v>
      </c>
      <c r="F4" s="160" t="s">
        <v>4</v>
      </c>
      <c r="G4" s="160" t="s">
        <v>1194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1195</v>
      </c>
      <c r="C6" s="161">
        <v>407867</v>
      </c>
      <c r="D6" s="161" t="s">
        <v>1196</v>
      </c>
      <c r="E6" s="161" t="s">
        <v>789</v>
      </c>
      <c r="F6" s="161" t="s">
        <v>1197</v>
      </c>
      <c r="G6" s="162"/>
    </row>
    <row r="7" spans="2:7">
      <c r="B7" s="161" t="s">
        <v>1198</v>
      </c>
      <c r="C7" s="161">
        <v>293644</v>
      </c>
      <c r="D7" s="161" t="s">
        <v>1199</v>
      </c>
      <c r="E7" s="161" t="s">
        <v>789</v>
      </c>
      <c r="F7" s="161" t="s">
        <v>1197</v>
      </c>
      <c r="G7" s="162"/>
    </row>
    <row r="8" spans="2:7">
      <c r="B8" s="161" t="s">
        <v>1200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1201</v>
      </c>
      <c r="C9" s="161">
        <v>256790</v>
      </c>
      <c r="D9" s="161" t="s">
        <v>1202</v>
      </c>
      <c r="E9" s="161" t="s">
        <v>790</v>
      </c>
      <c r="F9" s="161" t="s">
        <v>1203</v>
      </c>
      <c r="G9" s="162">
        <v>46357</v>
      </c>
    </row>
    <row r="10" spans="2:7">
      <c r="B10" s="161" t="s">
        <v>1204</v>
      </c>
      <c r="C10" s="161">
        <v>265193</v>
      </c>
      <c r="D10" s="161" t="s">
        <v>1205</v>
      </c>
      <c r="E10" s="161" t="s">
        <v>791</v>
      </c>
      <c r="F10" s="161" t="s">
        <v>1071</v>
      </c>
      <c r="G10" s="161" t="s">
        <v>1206</v>
      </c>
    </row>
    <row r="11" spans="2:7">
      <c r="B11" s="161" t="s">
        <v>1207</v>
      </c>
      <c r="C11" s="161">
        <v>293716</v>
      </c>
      <c r="D11" s="161" t="s">
        <v>1208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1209</v>
      </c>
      <c r="C12" s="161">
        <v>257258</v>
      </c>
      <c r="D12" s="161" t="s">
        <v>1210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1211</v>
      </c>
      <c r="C13" s="161">
        <v>371147</v>
      </c>
      <c r="D13" s="161" t="s">
        <v>1212</v>
      </c>
      <c r="E13" s="161" t="s">
        <v>792</v>
      </c>
      <c r="F13" s="161" t="s">
        <v>128</v>
      </c>
      <c r="G13" s="161" t="s">
        <v>1206</v>
      </c>
    </row>
    <row r="14" spans="2:7">
      <c r="B14" s="161" t="s">
        <v>1213</v>
      </c>
      <c r="C14" s="161">
        <v>259230</v>
      </c>
      <c r="D14" s="161" t="s">
        <v>1214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1215</v>
      </c>
      <c r="C15" s="161">
        <v>370705</v>
      </c>
      <c r="D15" s="161"/>
      <c r="E15" s="161" t="s">
        <v>792</v>
      </c>
      <c r="F15" s="161" t="s">
        <v>128</v>
      </c>
      <c r="G15" s="161" t="s">
        <v>1206</v>
      </c>
    </row>
    <row r="16" spans="2:7">
      <c r="B16" s="161" t="s">
        <v>1216</v>
      </c>
      <c r="C16" s="161">
        <v>258542</v>
      </c>
      <c r="D16" s="161" t="s">
        <v>1217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1218</v>
      </c>
      <c r="C17" s="161">
        <v>257050</v>
      </c>
      <c r="D17" s="161" t="s">
        <v>1219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1220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1221</v>
      </c>
      <c r="D4" s="163" t="s">
        <v>1222</v>
      </c>
      <c r="E4" s="163" t="s">
        <v>1223</v>
      </c>
      <c r="F4" s="160" t="s">
        <v>1224</v>
      </c>
      <c r="G4" s="163" t="s">
        <v>1225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1226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1227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1226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1228</v>
      </c>
      <c r="G9" s="167" t="s">
        <v>1229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1226</v>
      </c>
      <c r="G10" s="167"/>
    </row>
    <row r="11" spans="2:7">
      <c r="B11" s="167" t="s">
        <v>1230</v>
      </c>
      <c r="C11" s="167">
        <v>9038</v>
      </c>
      <c r="D11" s="168">
        <v>46076</v>
      </c>
      <c r="E11" s="167">
        <v>8698</v>
      </c>
      <c r="F11" s="169" t="s">
        <v>1231</v>
      </c>
      <c r="G11" s="167"/>
    </row>
    <row r="12" spans="2:7">
      <c r="B12" s="167" t="s">
        <v>709</v>
      </c>
      <c r="C12" s="167" t="s">
        <v>1232</v>
      </c>
      <c r="D12" s="168">
        <v>46066</v>
      </c>
      <c r="E12" s="167">
        <v>9500</v>
      </c>
      <c r="F12" s="169" t="s">
        <v>1233</v>
      </c>
      <c r="G12" s="167"/>
    </row>
    <row r="13" spans="2:7">
      <c r="B13" s="167" t="s">
        <v>709</v>
      </c>
      <c r="C13" s="167" t="s">
        <v>1234</v>
      </c>
      <c r="D13" s="168">
        <v>46066</v>
      </c>
      <c r="E13" s="167">
        <v>10500</v>
      </c>
      <c r="F13" s="169" t="s">
        <v>1233</v>
      </c>
      <c r="G13" s="167"/>
    </row>
    <row r="14" spans="2:7">
      <c r="B14" s="167" t="s">
        <v>709</v>
      </c>
      <c r="C14" s="167" t="s">
        <v>1235</v>
      </c>
      <c r="D14" s="168">
        <v>46066</v>
      </c>
      <c r="E14" s="167">
        <v>9000</v>
      </c>
      <c r="F14" s="169" t="s">
        <v>1233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04" sqref="G104:G12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1236</v>
      </c>
      <c r="V1" s="226"/>
      <c r="W1" s="226"/>
    </row>
    <row r="2" spans="1:23" ht="15" customHeight="1">
      <c r="A2" s="87" t="s">
        <v>1237</v>
      </c>
      <c r="B2" s="87" t="s">
        <v>1238</v>
      </c>
      <c r="C2" s="87" t="s">
        <v>376</v>
      </c>
      <c r="D2" s="88" t="s">
        <v>961</v>
      </c>
      <c r="E2" s="88" t="s">
        <v>4</v>
      </c>
      <c r="F2" s="88" t="s">
        <v>1239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1240</v>
      </c>
      <c r="T2" s="91" t="s">
        <v>964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2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50</v>
      </c>
      <c r="V132" s="137">
        <f ca="1">_xlfn.XLOOKUP(G132&amp;$V$2,BS_CONTROLE[CHAVE],BS_CONTROLE[Quantidade_11],"-")</f>
        <v>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1241</v>
      </c>
      <c r="D5" s="228"/>
      <c r="E5" s="228"/>
      <c r="F5" s="228"/>
      <c r="G5" s="228"/>
      <c r="H5" s="228"/>
      <c r="I5" s="228"/>
      <c r="J5" s="229"/>
      <c r="K5" s="230" t="s">
        <v>1242</v>
      </c>
      <c r="L5" s="231"/>
      <c r="M5" s="231"/>
      <c r="N5" s="231"/>
      <c r="O5" s="232" t="s">
        <v>1243</v>
      </c>
      <c r="P5" s="233"/>
    </row>
    <row r="6" spans="1:16" s="74" customFormat="1" ht="15" customHeight="1">
      <c r="A6" s="66" t="s">
        <v>1239</v>
      </c>
      <c r="B6" s="75" t="s">
        <v>1238</v>
      </c>
      <c r="C6" s="76" t="s">
        <v>961</v>
      </c>
      <c r="D6" s="77" t="s">
        <v>962</v>
      </c>
      <c r="E6" s="76" t="s">
        <v>1244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1245</v>
      </c>
      <c r="M6" s="80" t="s">
        <v>576</v>
      </c>
      <c r="N6" s="81" t="s">
        <v>956</v>
      </c>
      <c r="O6" s="158" t="s">
        <v>999</v>
      </c>
      <c r="P6" s="133" t="s">
        <v>1246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1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>
        <f>IF(SP_SUL!AK120="","*",SP_SUL!AK120)</f>
        <v>1051032</v>
      </c>
      <c r="L121" s="83" t="str">
        <f>IF(SP_SUL!AM120="","*",SP_SUL!AM120)</f>
        <v>ZKW-ZLU</v>
      </c>
      <c r="M121" s="83">
        <f>IF(SP_SUL!AP120="","*",SP_SUL!AP120)</f>
        <v>103.696</v>
      </c>
      <c r="N121" s="83" t="str">
        <f>IF(SP_SUL!AM120="","*",SP_SUL!AM120)</f>
        <v>ZKW-ZLU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>
        <f>IF(SP_SUL!AK121="","*",SP_SUL!AK121)</f>
        <v>1051032</v>
      </c>
      <c r="L122" s="83" t="str">
        <f>IF(SP_SUL!AM121="","*",SP_SUL!AM121)</f>
        <v>ZKW-ZLU</v>
      </c>
      <c r="M122" s="83">
        <f>IF(SP_SUL!AP121="","*",SP_SUL!AP121)</f>
        <v>103.696</v>
      </c>
      <c r="N122" s="83" t="str">
        <f>IF(SP_SUL!AM121="","*",SP_SUL!AM121)</f>
        <v>ZKW-ZLU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106.7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105" sqref="A105:XFD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1247</v>
      </c>
      <c r="C2" s="121" t="s">
        <v>946</v>
      </c>
      <c r="D2" s="76" t="s">
        <v>948</v>
      </c>
      <c r="E2" s="76" t="s">
        <v>1248</v>
      </c>
      <c r="F2" s="99" t="s">
        <v>1249</v>
      </c>
      <c r="G2" s="76" t="s">
        <v>1250</v>
      </c>
      <c r="H2" s="76" t="s">
        <v>1251</v>
      </c>
      <c r="I2" s="76" t="s">
        <v>1252</v>
      </c>
      <c r="J2" s="76" t="s">
        <v>1253</v>
      </c>
      <c r="K2" s="78" t="s">
        <v>1254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*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*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*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IF(SP_SUL!Y137="","*",SP_SUL!Y137)</f>
        <v>*</v>
      </c>
      <c r="C133" s="95">
        <f>IF(SP_SUL!B137="","*",SP_SUL!B137)</f>
        <v>46085</v>
      </c>
      <c r="D133" s="94" t="str">
        <f>IF(SP_SUL!D137="","*",SP_SUL!D137)</f>
        <v xml:space="preserve">TURMA FIXA VIA </v>
      </c>
      <c r="E133" s="94" t="str">
        <f>IF(SP_SUL!H137="","*",SP_SUL!H137)</f>
        <v>K70K692</v>
      </c>
      <c r="F133" s="100" t="str">
        <f>IF(SP_SUL!M137="","*",SP_SUL!M137)</f>
        <v>ZEZ-069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IF(SP_SUL!Y139="","*",SP_SUL!Y139)</f>
        <v>*</v>
      </c>
      <c r="C134" s="95">
        <f>IF(SP_SUL!B139="","*",SP_SUL!B139)</f>
        <v>46085</v>
      </c>
      <c r="D134" s="94" t="str">
        <f>IF(SP_SUL!D139="","*",SP_SUL!D139)</f>
        <v>THIAGO (TF-685)</v>
      </c>
      <c r="E134" s="94" t="str">
        <f>IF(SP_SUL!H139="","*",SP_SUL!H139)</f>
        <v>ZGP1002</v>
      </c>
      <c r="F134" s="100" t="str">
        <f>IF(SP_SUL!M139="","*",SP_SUL!M139)</f>
        <v>ZGP-ZWU</v>
      </c>
      <c r="G134" s="95" t="str">
        <f>IF(SP_SUL!I139="","*",SP_SUL!I139)</f>
        <v>-</v>
      </c>
      <c r="H134" s="95" t="str">
        <f>IF(SP_SUL!AB139="","*",SP_SUL!AB139)</f>
        <v>*</v>
      </c>
      <c r="I134" s="95" t="str">
        <f>IF(SP_SUL!AC139="","*",SP_SUL!AC139)</f>
        <v>*</v>
      </c>
      <c r="J134" s="96" t="str">
        <f>IF(SP_SUL!AA139="","*",SP_SUL!AA139)</f>
        <v>*</v>
      </c>
      <c r="K134" s="97" t="str">
        <f>IF(SP_SUL!AD139="","*",SP_SUL!AD139)</f>
        <v>*</v>
      </c>
    </row>
    <row r="135" spans="2:11" hidden="1">
      <c r="B135" s="94" t="str">
        <f>IF(SP_SUL!Y140="","*",SP_SUL!Y140)</f>
        <v>*</v>
      </c>
      <c r="C135" s="95">
        <f>IF(SP_SUL!B140="","*",SP_SUL!B140)</f>
        <v>46085</v>
      </c>
      <c r="D135" s="94" t="str">
        <f>IF(SP_SUL!D140="","*",SP_SUL!D140)</f>
        <v>HUELTON (TP-725)</v>
      </c>
      <c r="E135" s="94" t="str">
        <f>IF(SP_SUL!H140="","*",SP_SUL!H140)</f>
        <v>ZPT2</v>
      </c>
      <c r="F135" s="100" t="str">
        <f>IF(SP_SUL!M140="","*",SP_SUL!M140)</f>
        <v>ZPT</v>
      </c>
      <c r="G135" s="95" t="str">
        <f>IF(SP_SUL!I140="","*",SP_SUL!I140)</f>
        <v>-</v>
      </c>
      <c r="H135" s="95" t="str">
        <f>IF(SP_SUL!AB140="","*",SP_SUL!AB140)</f>
        <v>*</v>
      </c>
      <c r="I135" s="95" t="str">
        <f>IF(SP_SUL!AC140="","*",SP_SUL!AC140)</f>
        <v>*</v>
      </c>
      <c r="J135" s="96" t="str">
        <f>IF(SP_SUL!AA140="","*",SP_SUL!AA140)</f>
        <v>*</v>
      </c>
      <c r="K135" s="97" t="str">
        <f>IF(SP_SUL!AD140="","*",SP_SUL!AD140)</f>
        <v>*</v>
      </c>
    </row>
    <row r="136" spans="2:11" hidden="1">
      <c r="B136" s="94" t="str">
        <f>IF(SP_SUL!Y141="","*",SP_SUL!Y141)</f>
        <v>*</v>
      </c>
      <c r="C136" s="95">
        <f>IF(SP_SUL!B141="","*",SP_SUL!B141)</f>
        <v>46085</v>
      </c>
      <c r="D136" s="94" t="str">
        <f>IF(SP_SUL!D141="","*",SP_SUL!D141)</f>
        <v>EXPANSÃO TURMA 1</v>
      </c>
      <c r="E136" s="94" t="str">
        <f>IF(SP_SUL!H141="","*",SP_SUL!H141)</f>
        <v>1101093/1101091</v>
      </c>
      <c r="F136" s="100" t="str">
        <f>IF(SP_SUL!M141="","*",SP_SUL!M141)</f>
        <v>ZGM-109</v>
      </c>
      <c r="G136" s="95" t="str">
        <f>IF(SP_SUL!I141="","*",SP_SUL!I141)</f>
        <v>-</v>
      </c>
      <c r="H136" s="95" t="str">
        <f>IF(SP_SUL!AB141="","*",SP_SUL!AB141)</f>
        <v>*</v>
      </c>
      <c r="I136" s="95" t="str">
        <f>IF(SP_SUL!AC141="","*",SP_SUL!AC141)</f>
        <v>*</v>
      </c>
      <c r="J136" s="96" t="str">
        <f>IF(SP_SUL!AA141="","*",SP_SUL!AA141)</f>
        <v>*</v>
      </c>
      <c r="K136" s="97" t="str">
        <f>IF(SP_SUL!AD141="","*",SP_SUL!AD141)</f>
        <v>*</v>
      </c>
    </row>
    <row r="137" spans="2:11" hidden="1">
      <c r="B137" s="94" t="e">
        <f>IF(SP_SUL!#REF!="","*",SP_SUL!#REF!)</f>
        <v>#REF!</v>
      </c>
      <c r="C137" s="95" t="e">
        <f>IF(SP_SUL!#REF!="","*",SP_SUL!#REF!)</f>
        <v>#REF!</v>
      </c>
      <c r="D137" s="94" t="e">
        <f>IF(SP_SUL!#REF!="","*",SP_SUL!#REF!)</f>
        <v>#REF!</v>
      </c>
      <c r="E137" s="94" t="e">
        <f>IF(SP_SUL!#REF!="","*",SP_SUL!#REF!)</f>
        <v>#REF!</v>
      </c>
      <c r="F137" s="100" t="e">
        <f>IF(SP_SUL!#REF!="","*",SP_SUL!#REF!)</f>
        <v>#REF!</v>
      </c>
      <c r="G137" s="95" t="e">
        <f>IF(SP_SUL!#REF!="","*",SP_SUL!#REF!)</f>
        <v>#REF!</v>
      </c>
      <c r="H137" s="95" t="e">
        <f>IF(SP_SUL!#REF!="","*",SP_SUL!#REF!)</f>
        <v>#REF!</v>
      </c>
      <c r="I137" s="95" t="e">
        <f>IF(SP_SUL!#REF!="","*",SP_SUL!#REF!)</f>
        <v>#REF!</v>
      </c>
      <c r="J137" s="96" t="e">
        <f>IF(SP_SUL!#REF!="","*",SP_SUL!#REF!)</f>
        <v>#REF!</v>
      </c>
      <c r="K137" s="97" t="e">
        <f>IF(SP_SUL!#REF!="","*",SP_SUL!#REF!)</f>
        <v>#REF!</v>
      </c>
    </row>
    <row r="138" spans="2:11" hidden="1">
      <c r="B138" s="94" t="e">
        <f>IF(SP_SUL!#REF!="","*",SP_SUL!#REF!)</f>
        <v>#REF!</v>
      </c>
      <c r="C138" s="95" t="e">
        <f>IF(SP_SUL!#REF!="","*",SP_SUL!#REF!)</f>
        <v>#REF!</v>
      </c>
      <c r="D138" s="94" t="e">
        <f>IF(SP_SUL!#REF!="","*",SP_SUL!#REF!)</f>
        <v>#REF!</v>
      </c>
      <c r="E138" s="94" t="e">
        <f>IF(SP_SUL!#REF!="","*",SP_SUL!#REF!)</f>
        <v>#REF!</v>
      </c>
      <c r="F138" s="100" t="e">
        <f>IF(SP_SUL!#REF!="","*",SP_SUL!#REF!)</f>
        <v>#REF!</v>
      </c>
      <c r="G138" s="95" t="e">
        <f>IF(SP_SUL!#REF!="","*",SP_SUL!#REF!)</f>
        <v>#REF!</v>
      </c>
      <c r="H138" s="95" t="e">
        <f>IF(SP_SUL!#REF!="","*",SP_SUL!#REF!)</f>
        <v>#REF!</v>
      </c>
      <c r="I138" s="95" t="e">
        <f>IF(SP_SUL!#REF!="","*",SP_SUL!#REF!)</f>
        <v>#REF!</v>
      </c>
      <c r="J138" s="96" t="e">
        <f>IF(SP_SUL!#REF!="","*",SP_SUL!#REF!)</f>
        <v>#REF!</v>
      </c>
      <c r="K138" s="97" t="e">
        <f>IF(SP_SUL!#REF!="","*",SP_SUL!#REF!)</f>
        <v>#REF!</v>
      </c>
    </row>
    <row r="139" spans="2:11" hidden="1">
      <c r="B139" s="94" t="str">
        <f>IF(SP_SUL!Y143="","*",SP_SUL!Y143)</f>
        <v>*</v>
      </c>
      <c r="C139" s="95">
        <f>IF(SP_SUL!B143="","*",SP_SUL!B143)</f>
        <v>46085</v>
      </c>
      <c r="D139" s="94" t="str">
        <f>IF(SP_SUL!D143="","*",SP_SUL!D143)</f>
        <v>V85</v>
      </c>
      <c r="E139" s="94" t="str">
        <f>IF(SP_SUL!H143="","*",SP_SUL!H143)</f>
        <v>ZDRZPT</v>
      </c>
      <c r="F139" s="100" t="str">
        <f>IF(SP_SUL!M143="","*",SP_SUL!M143)</f>
        <v>ZGM-109</v>
      </c>
      <c r="G139" s="95" t="str">
        <f>IF(SP_SUL!I143="","*",SP_SUL!I143)</f>
        <v>ZDRZPT</v>
      </c>
      <c r="H139" s="95" t="str">
        <f>IF(SP_SUL!AB143="","*",SP_SUL!AB143)</f>
        <v>FIXO</v>
      </c>
      <c r="I139" s="95" t="str">
        <f>IF(SP_SUL!AC143="","*",SP_SUL!AC143)</f>
        <v>*</v>
      </c>
      <c r="J139" s="96">
        <f>IF(SP_SUL!AA143="","*",SP_SUL!AA143)</f>
        <v>1</v>
      </c>
      <c r="K139" s="97">
        <f>IF(SP_SUL!AD143="","*",SP_SUL!AD143)</f>
        <v>0.29166666666666669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2026-03-03T19:58:22Z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