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730" documentId="120_S{118792C3-22EF-5104-A093-F22BFE3913F3}" xr6:coauthVersionLast="47" xr6:coauthVersionMax="47" xr10:uidLastSave="{00C34618-9794-43ED-BD15-EEB144D6204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71" i="1" l="1" a="1"/>
  <c r="N571" i="1"/>
  <c r="M571" i="1" a="1"/>
  <c r="M571" i="1"/>
  <c r="N569" i="1" a="1"/>
  <c r="N569" i="1"/>
  <c r="M569" i="1" a="1"/>
  <c r="M569" i="1"/>
  <c r="BQ514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<sst xmlns="http://schemas.openxmlformats.org/spreadsheetml/2006/main" count="10276" uniqueCount="1834">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</sst>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1" activePane="topRight" state="frozen"/>
      <selection pane="topRight" activeCell="BQ517" sqref="BQ5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Produção e Intervalo</v>
      </c>
      <c r="BR504" s="19">
        <f t="shared" si="51"/>
        <v>0.99999999999999911</v>
      </c>
      <c r="BS504" s="19">
        <f t="shared" si="52"/>
        <v>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1747</v>
      </c>
      <c r="BK538" s="18" t="s">
        <v>1748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>W9746074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843</v>
      </c>
      <c r="E558" s="155">
        <v>552</v>
      </c>
      <c r="F558" s="125" t="s">
        <v>607</v>
      </c>
      <c r="G558" s="140" t="str">
        <f>IF(D558="","*",VLOOKUP(F558,BS_ATIVIDADE[],3,FALSE))</f>
        <v>OUTROS</v>
      </c>
      <c r="H558" s="105" t="s">
        <v>55</v>
      </c>
      <c r="I558" s="105" t="s">
        <v>1757</v>
      </c>
      <c r="J558" s="104">
        <v>48</v>
      </c>
      <c r="K558" s="104">
        <v>134</v>
      </c>
      <c r="L558" s="104" t="s">
        <v>593</v>
      </c>
      <c r="M558" s="126" t="s">
        <v>1758</v>
      </c>
      <c r="N558" s="126" t="s">
        <v>1759</v>
      </c>
      <c r="O558" s="105">
        <v>0.33333333333333331</v>
      </c>
      <c r="P558" s="105">
        <v>4.1666666666666664E-2</v>
      </c>
      <c r="Q558" s="104">
        <v>1</v>
      </c>
      <c r="R558" s="10" t="str">
        <f>IFERROR(_xlfn.XLOOKUP(F558, BS_ATIVIDADE[ATIVIDADE],BS_ATIVIDADE[UNIDADE] ), "*")</f>
        <v>BINÁRIO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8" s="104" t="s">
        <v>1105</v>
      </c>
      <c r="W558" s="149" t="s">
        <v>1050</v>
      </c>
      <c r="X558" s="103" t="s">
        <v>421</v>
      </c>
      <c r="Y558" s="128"/>
      <c r="Z558" s="103"/>
      <c r="AA558" s="104">
        <v>1</v>
      </c>
      <c r="AB558" s="102" t="s">
        <v>412</v>
      </c>
      <c r="AC558" s="150" t="s">
        <v>406</v>
      </c>
      <c r="AD558" s="106">
        <v>0.29166666666666669</v>
      </c>
      <c r="AE558" s="104" t="s">
        <v>593</v>
      </c>
      <c r="AF558" s="104"/>
      <c r="AG558" s="104"/>
      <c r="AH558" s="15"/>
      <c r="AI558" s="125" t="str">
        <f>IF(BS_CONTROLE[[#This Row],[Atividade]]=0, "-", BS_CONTROLE[[#This Row],[Atividade]])</f>
        <v>DESLOCAMENTO</v>
      </c>
      <c r="AJ558" s="9" t="str">
        <f>IF(BS_CONTROLE[[#This Row],[Atividade]]=0, "-", BS_CONTROLE[[#This Row],[Atividade]])</f>
        <v>DESLOCAMENTO</v>
      </c>
      <c r="AK558" s="31" t="str">
        <f>BS_CONTROLE[[#This Row],[Local - Partida]]</f>
        <v>ZEM1</v>
      </c>
      <c r="AL558" s="31" t="str">
        <f>BS_CONTROLE[[#This Row],[Local - Encerramento]]</f>
        <v>ZEV-1</v>
      </c>
      <c r="AM558" s="104" t="str">
        <f>IF(BS_CONTROLE[[#This Row],[Entre - Estações]]=0, "-", BS_CONTROLE[[#This Row],[Entre - Estações]])</f>
        <v>ZEM-ZEV</v>
      </c>
      <c r="AN558" s="104" t="str">
        <f>IF(BS_CONTROLE[[#This Row],[SB]]=0, "-", BS_CONTROLE[[#This Row],[SB]])</f>
        <v>ZEMZEV</v>
      </c>
      <c r="AO558" s="104">
        <f>IF(BS_CONTROLE[[#This Row],[SUB]]=0, "-", BS_CONTROLE[[#This Row],[SUB]])</f>
        <v>48</v>
      </c>
      <c r="AP558" s="104">
        <f>BS_CONTROLE[[#This Row],[KM - Inicio]]</f>
        <v>134</v>
      </c>
      <c r="AQ558" s="104">
        <f>BS_CONTROLE[[#This Row],[KM - Inicio]]</f>
        <v>134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BINÁRIO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>W6146074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829</v>
      </c>
      <c r="E560" s="155">
        <v>554</v>
      </c>
      <c r="F560" s="125" t="s">
        <v>607</v>
      </c>
      <c r="G560" s="140" t="str">
        <f>IF(D560="","*",VLOOKUP(F560,BS_ATIVIDADE[],3,FALSE))</f>
        <v>OUTROS</v>
      </c>
      <c r="H560" s="105" t="s">
        <v>71</v>
      </c>
      <c r="I560" s="105" t="s">
        <v>1112</v>
      </c>
      <c r="J560" s="104">
        <v>92</v>
      </c>
      <c r="K560" s="104">
        <v>66</v>
      </c>
      <c r="L560" s="104" t="s">
        <v>593</v>
      </c>
      <c r="M560" s="126" t="s">
        <v>11</v>
      </c>
      <c r="N560" s="126" t="s">
        <v>1359</v>
      </c>
      <c r="O560" s="105">
        <v>0.41666666666666669</v>
      </c>
      <c r="P560" s="105">
        <v>4.1666666666666664E-2</v>
      </c>
      <c r="Q560" s="104">
        <v>1</v>
      </c>
      <c r="R560" s="10" t="str">
        <f>IFERROR(_xlfn.XLOOKUP(F560, BS_ATIVIDADE[ATIVIDADE],BS_ATIVIDADE[UNIDADE] ), "*")</f>
        <v>BINÁRIO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0" s="104" t="s">
        <v>1148</v>
      </c>
      <c r="W560" s="149" t="s">
        <v>1050</v>
      </c>
      <c r="X560" s="103" t="s">
        <v>421</v>
      </c>
      <c r="Y560" s="128"/>
      <c r="Z560" s="103"/>
      <c r="AA560" s="104">
        <v>1</v>
      </c>
      <c r="AB560" s="102" t="s">
        <v>412</v>
      </c>
      <c r="AC560" s="150"/>
      <c r="AD560" s="106">
        <v>0.375</v>
      </c>
      <c r="AE560" s="104">
        <v>7663</v>
      </c>
      <c r="AF560" s="104" t="s">
        <v>593</v>
      </c>
      <c r="AG560" s="104"/>
      <c r="AH560" s="15"/>
      <c r="AI560" s="125" t="str">
        <f>IF(BS_CONTROLE[[#This Row],[Atividade]]=0, "-", BS_CONTROLE[[#This Row],[Atividade]])</f>
        <v>DESLOCAMENTO</v>
      </c>
      <c r="AJ560" s="9" t="str">
        <f>IF(BS_CONTROLE[[#This Row],[Atividade]]=0, "-", BS_CONTROLE[[#This Row],[Atividade]])</f>
        <v>DESLOCAMENTO</v>
      </c>
      <c r="AK560" s="31" t="str">
        <f>BS_CONTROLE[[#This Row],[Local - Partida]]</f>
        <v>ZEV</v>
      </c>
      <c r="AL560" s="31" t="str">
        <f>BS_CONTROLE[[#This Row],[Local - Encerramento]]</f>
        <v>ZPTZDR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92</v>
      </c>
      <c r="AP560" s="104">
        <f>BS_CONTROLE[[#This Row],[KM - Inicio]]</f>
        <v>66</v>
      </c>
      <c r="AQ560" s="104">
        <f>BS_CONTROLE[[#This Row],[KM - Inicio]]</f>
        <v>66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BINÁRIO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1112</v>
      </c>
      <c r="I561" s="105" t="s">
        <v>1757</v>
      </c>
      <c r="J561" s="104">
        <v>54</v>
      </c>
      <c r="K561" s="104">
        <v>106</v>
      </c>
      <c r="L561" s="104" t="s">
        <v>593</v>
      </c>
      <c r="M561" s="126" t="s">
        <v>1156</v>
      </c>
      <c r="N561" s="126" t="s">
        <v>1157</v>
      </c>
      <c r="O561" s="105">
        <v>0.79166666666666663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 t="s">
        <v>406</v>
      </c>
      <c r="AD561" s="106">
        <v>0.79166666666666663</v>
      </c>
      <c r="AE561" s="104">
        <v>7663</v>
      </c>
      <c r="AF561" s="104"/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ZPTZDR</v>
      </c>
      <c r="AL561" s="31" t="str">
        <f>BS_CONTROLE[[#This Row],[Local - Encerramento]]</f>
        <v>ZEV-1</v>
      </c>
      <c r="AM561" s="104" t="str">
        <f>IF(BS_CONTROLE[[#This Row],[Entre - Estações]]=0, "-", BS_CONTROLE[[#This Row],[Entre - Estações]])</f>
        <v>ZPT-ZEV</v>
      </c>
      <c r="AN561" s="104" t="str">
        <f>IF(BS_CONTROLE[[#This Row],[SB]]=0, "-", BS_CONTROLE[[#This Row],[SB]])</f>
        <v>ZPTZEV</v>
      </c>
      <c r="AO561" s="104">
        <f>IF(BS_CONTROLE[[#This Row],[SUB]]=0, "-", BS_CONTROLE[[#This Row],[SUB]])</f>
        <v>54</v>
      </c>
      <c r="AP561" s="104">
        <f>BS_CONTROLE[[#This Row],[KM - Inicio]]</f>
        <v>106</v>
      </c>
      <c r="AQ561" s="104">
        <f>BS_CONTROLE[[#This Row],[KM - Inicio]]</f>
        <v>106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>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>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1766</v>
      </c>
      <c r="C4" s="156" t="s">
        <v>1767</v>
      </c>
      <c r="D4" s="156" t="s">
        <v>1768</v>
      </c>
      <c r="E4" s="156" t="s">
        <v>1769</v>
      </c>
      <c r="F4" s="156" t="s">
        <v>4</v>
      </c>
      <c r="G4" s="156" t="s">
        <v>1770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1771</v>
      </c>
      <c r="C6" s="157">
        <v>407867</v>
      </c>
      <c r="D6" s="157" t="s">
        <v>1772</v>
      </c>
      <c r="E6" s="157" t="s">
        <v>826</v>
      </c>
      <c r="F6" s="157" t="s">
        <v>1773</v>
      </c>
      <c r="G6" s="158"/>
    </row>
    <row r="7" spans="2:7">
      <c r="B7" s="177" t="s">
        <v>1774</v>
      </c>
      <c r="C7" s="177">
        <v>293644</v>
      </c>
      <c r="D7" s="177" t="s">
        <v>1775</v>
      </c>
      <c r="E7" s="177" t="s">
        <v>826</v>
      </c>
      <c r="F7" s="177" t="s">
        <v>1773</v>
      </c>
      <c r="G7" s="178" t="s">
        <v>1776</v>
      </c>
    </row>
    <row r="8" spans="2:7">
      <c r="B8" s="157" t="s">
        <v>1777</v>
      </c>
      <c r="C8" s="157">
        <v>256790</v>
      </c>
      <c r="D8" s="157" t="s">
        <v>1778</v>
      </c>
      <c r="E8" s="157" t="s">
        <v>827</v>
      </c>
      <c r="F8" s="157" t="s">
        <v>1779</v>
      </c>
      <c r="G8" s="158">
        <v>46357</v>
      </c>
    </row>
    <row r="9" spans="2:7" ht="29.25">
      <c r="B9" s="157" t="s">
        <v>1780</v>
      </c>
      <c r="C9" s="157"/>
      <c r="D9" s="157"/>
      <c r="E9" s="157" t="s">
        <v>827</v>
      </c>
      <c r="F9" s="157" t="s">
        <v>1779</v>
      </c>
      <c r="G9" s="158" t="s">
        <v>1781</v>
      </c>
    </row>
    <row r="10" spans="2:7">
      <c r="B10" s="157" t="s">
        <v>1782</v>
      </c>
      <c r="C10" s="157">
        <v>265193</v>
      </c>
      <c r="D10" s="157" t="s">
        <v>1783</v>
      </c>
      <c r="E10" s="157" t="s">
        <v>828</v>
      </c>
      <c r="F10" s="157" t="s">
        <v>54</v>
      </c>
      <c r="G10" s="157" t="s">
        <v>1784</v>
      </c>
    </row>
    <row r="11" spans="2:7">
      <c r="B11" s="157" t="s">
        <v>1785</v>
      </c>
      <c r="C11" s="157">
        <v>293716</v>
      </c>
      <c r="D11" s="157" t="s">
        <v>1786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1787</v>
      </c>
      <c r="C12" s="157">
        <v>257258</v>
      </c>
      <c r="D12" s="157" t="s">
        <v>1788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1789</v>
      </c>
      <c r="C13" s="157">
        <v>371147</v>
      </c>
      <c r="D13" s="157" t="s">
        <v>1790</v>
      </c>
      <c r="E13" s="157" t="s">
        <v>829</v>
      </c>
      <c r="F13" s="157" t="s">
        <v>71</v>
      </c>
      <c r="G13" s="157" t="s">
        <v>1784</v>
      </c>
    </row>
    <row r="14" spans="2:7">
      <c r="B14" s="157" t="s">
        <v>1791</v>
      </c>
      <c r="C14" s="157">
        <v>259230</v>
      </c>
      <c r="D14" s="157" t="s">
        <v>1792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1793</v>
      </c>
      <c r="C15" s="157">
        <v>370705</v>
      </c>
      <c r="D15" s="157"/>
      <c r="E15" s="157" t="s">
        <v>829</v>
      </c>
      <c r="F15" s="157" t="s">
        <v>71</v>
      </c>
      <c r="G15" s="157" t="s">
        <v>1784</v>
      </c>
    </row>
    <row r="16" spans="2:7" ht="29.25">
      <c r="B16" s="157" t="s">
        <v>1794</v>
      </c>
      <c r="C16" s="157">
        <v>258542</v>
      </c>
      <c r="D16" s="157" t="s">
        <v>1795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1796</v>
      </c>
      <c r="C17" s="157">
        <v>257050</v>
      </c>
      <c r="D17" s="157" t="s">
        <v>1797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1799</v>
      </c>
      <c r="D4" s="159" t="s">
        <v>1800</v>
      </c>
      <c r="E4" s="159" t="s">
        <v>1801</v>
      </c>
      <c r="F4" s="156" t="s">
        <v>1802</v>
      </c>
      <c r="G4" s="159" t="s">
        <v>1803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1804</v>
      </c>
      <c r="G9" s="192" t="s">
        <v>1806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1804</v>
      </c>
      <c r="G10" s="162"/>
    </row>
    <row r="11" spans="2:7" ht="19.5" customHeight="1">
      <c r="B11" s="162" t="s">
        <v>1807</v>
      </c>
      <c r="C11" s="162">
        <v>9038</v>
      </c>
      <c r="D11" s="163">
        <v>46070</v>
      </c>
      <c r="E11" s="162">
        <v>9637</v>
      </c>
      <c r="F11" s="164" t="s">
        <v>1808</v>
      </c>
      <c r="G11" s="162"/>
    </row>
    <row r="12" spans="2:7" ht="19.5" customHeight="1">
      <c r="B12" s="162" t="s">
        <v>752</v>
      </c>
      <c r="C12" s="162" t="s">
        <v>1809</v>
      </c>
      <c r="D12" s="163">
        <v>46066</v>
      </c>
      <c r="E12" s="162">
        <v>9500</v>
      </c>
      <c r="F12" s="164" t="s">
        <v>1810</v>
      </c>
      <c r="G12" s="162"/>
    </row>
    <row r="13" spans="2:7" ht="19.5" customHeight="1">
      <c r="B13" s="162" t="s">
        <v>752</v>
      </c>
      <c r="C13" s="162" t="s">
        <v>1811</v>
      </c>
      <c r="D13" s="163">
        <v>46066</v>
      </c>
      <c r="E13" s="162">
        <v>10500</v>
      </c>
      <c r="F13" s="164" t="s">
        <v>1810</v>
      </c>
      <c r="G13" s="162"/>
    </row>
    <row r="14" spans="2:7" ht="19.5" customHeight="1">
      <c r="B14" s="162" t="s">
        <v>752</v>
      </c>
      <c r="C14" s="162" t="s">
        <v>1812</v>
      </c>
      <c r="D14" s="163">
        <v>46066</v>
      </c>
      <c r="E14" s="162">
        <v>9000</v>
      </c>
      <c r="F14" s="164" t="s">
        <v>1810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1813</v>
      </c>
      <c r="D5" s="245"/>
      <c r="E5" s="245"/>
      <c r="F5" s="245"/>
      <c r="G5" s="245"/>
      <c r="H5" s="245"/>
      <c r="I5" s="245"/>
      <c r="J5" s="246"/>
      <c r="K5" s="247" t="s">
        <v>1814</v>
      </c>
      <c r="L5" s="248"/>
      <c r="M5" s="248"/>
      <c r="N5" s="248"/>
      <c r="O5" s="249" t="s">
        <v>1815</v>
      </c>
      <c r="P5" s="250"/>
    </row>
    <row r="6" spans="1:16" s="73" customFormat="1" ht="15" customHeight="1">
      <c r="A6" s="65" t="s">
        <v>1816</v>
      </c>
      <c r="B6" s="74" t="s">
        <v>1817</v>
      </c>
      <c r="C6" s="75" t="s">
        <v>995</v>
      </c>
      <c r="D6" s="76" t="s">
        <v>996</v>
      </c>
      <c r="E6" s="75" t="s">
        <v>1818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1819</v>
      </c>
      <c r="M6" s="79" t="s">
        <v>611</v>
      </c>
      <c r="N6" s="80" t="s">
        <v>990</v>
      </c>
      <c r="O6" s="154" t="s">
        <v>1033</v>
      </c>
      <c r="P6" s="132" t="s">
        <v>1820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W97</v>
      </c>
      <c r="F558" s="82" t="str">
        <f>IF(SP_SUL!H558="","*",SP_SUL!H558)</f>
        <v>ZEM1</v>
      </c>
      <c r="G558" s="82" t="str">
        <f>IF(SP_SUL!M558="","*",SP_SUL!M558)</f>
        <v>ZEM-ZEV</v>
      </c>
      <c r="H558" s="115">
        <f>IF(SP_SUL!K558="","*",SP_SUL!K558)</f>
        <v>134</v>
      </c>
      <c r="I558" s="112">
        <f>IF(SP_SUL!O558="","*",SP_SUL!O558)</f>
        <v>0.33333333333333331</v>
      </c>
      <c r="J558" s="112">
        <f>IF(SP_SUL!P558="","*",SP_SUL!P558)</f>
        <v>4.1666666666666664E-2</v>
      </c>
      <c r="K558" s="82" t="str">
        <f>IF(SP_SUL!AK558="","*",SP_SUL!AK558)</f>
        <v>ZEM1</v>
      </c>
      <c r="L558" s="82" t="str">
        <f>IF(SP_SUL!AM558="","*",SP_SUL!AM558)</f>
        <v>ZEM-ZEV</v>
      </c>
      <c r="M558" s="82">
        <f>IF(SP_SUL!AP558="","*",SP_SUL!AP558)</f>
        <v>134</v>
      </c>
      <c r="N558" s="82" t="str">
        <f>IF(SP_SUL!AM558="","*",SP_SUL!AM558)</f>
        <v>ZEM-ZEV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ZEV-ZPT</v>
      </c>
      <c r="E560" s="82" t="str">
        <f>IF(SP_SUL!D560="","*",SP_SUL!D560)</f>
        <v>W61</v>
      </c>
      <c r="F560" s="82" t="str">
        <f>IF(SP_SUL!H560="","*",SP_SUL!H560)</f>
        <v>ZEV</v>
      </c>
      <c r="G560" s="82" t="str">
        <f>IF(SP_SUL!M560="","*",SP_SUL!M560)</f>
        <v>ZEV-ZPT</v>
      </c>
      <c r="H560" s="115">
        <f>IF(SP_SUL!K560="","*",SP_SUL!K560)</f>
        <v>66</v>
      </c>
      <c r="I560" s="112">
        <f>IF(SP_SUL!O560="","*",SP_SUL!O560)</f>
        <v>0.41666666666666669</v>
      </c>
      <c r="J560" s="112">
        <f>IF(SP_SUL!P560="","*",SP_SUL!P560)</f>
        <v>4.1666666666666664E-2</v>
      </c>
      <c r="K560" s="82" t="str">
        <f>IF(SP_SUL!AK560="","*",SP_SUL!AK560)</f>
        <v>ZEV</v>
      </c>
      <c r="L560" s="82" t="str">
        <f>IF(SP_SUL!AM560="","*",SP_SUL!AM560)</f>
        <v>ZEV-ZPT</v>
      </c>
      <c r="M560" s="82">
        <f>IF(SP_SUL!AP560="","*",SP_SUL!AP560)</f>
        <v>66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ZPTZDR</v>
      </c>
      <c r="G561" s="82" t="str">
        <f>IF(SP_SUL!M561="","*",SP_SUL!M561)</f>
        <v>ZPT-ZEV</v>
      </c>
      <c r="H561" s="115">
        <f>IF(SP_SUL!K561="","*",SP_SUL!K561)</f>
        <v>106</v>
      </c>
      <c r="I561" s="112">
        <f>IF(SP_SUL!O561="","*",SP_SUL!O561)</f>
        <v>0.79166666666666663</v>
      </c>
      <c r="J561" s="112">
        <f>IF(SP_SUL!P561="","*",SP_SUL!P561)</f>
        <v>4.1666666666666664E-2</v>
      </c>
      <c r="K561" s="82" t="str">
        <f>IF(SP_SUL!AK561="","*",SP_SUL!AK561)</f>
        <v>ZPTZDR</v>
      </c>
      <c r="L561" s="82" t="str">
        <f>IF(SP_SUL!AM561="","*",SP_SUL!AM561)</f>
        <v>ZPT-ZEV</v>
      </c>
      <c r="M561" s="82">
        <f>IF(SP_SUL!AP561="","*",SP_SUL!AP561)</f>
        <v>106</v>
      </c>
      <c r="N561" s="82" t="str">
        <f>IF(SP_SUL!AM561="","*",SP_SUL!AM561)</f>
        <v>ZPT-ZEV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1821</v>
      </c>
      <c r="V1" s="256"/>
      <c r="W1" s="256"/>
    </row>
    <row r="2" spans="1:23" ht="15" customHeight="1">
      <c r="A2" s="86" t="s">
        <v>1822</v>
      </c>
      <c r="B2" s="86" t="s">
        <v>1817</v>
      </c>
      <c r="C2" s="86" t="s">
        <v>411</v>
      </c>
      <c r="D2" s="87" t="s">
        <v>995</v>
      </c>
      <c r="E2" s="87" t="s">
        <v>4</v>
      </c>
      <c r="F2" s="87" t="s">
        <v>1816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W97</v>
      </c>
      <c r="H555" s="143" t="str">
        <f>IF(SP_SUL!F558="","*",SP_SUL!F558)</f>
        <v>DESLOCAMENTO</v>
      </c>
      <c r="I555" s="143" t="str">
        <f>IF(SP_SUL!H558="","*",SP_SUL!H558)</f>
        <v>ZEM1</v>
      </c>
      <c r="J555" s="143" t="str">
        <f>IF(SP_SUL!I558="","*",SP_SUL!I558)</f>
        <v>ZEV-1</v>
      </c>
      <c r="K555" s="138" t="str">
        <f>IF(SP_SUL!M558="","*",SP_SUL!M558)</f>
        <v>ZEM-ZEV</v>
      </c>
      <c r="L555" s="138" t="str">
        <f>IF(SP_SUL!N558="","*",SP_SUL!N558)</f>
        <v>ZEMZEV</v>
      </c>
      <c r="M555" s="139">
        <f>IF(SP_SUL!J558="","*",SP_SUL!J558)</f>
        <v>48</v>
      </c>
      <c r="N555" s="142">
        <f>IF(SP_SUL!K558="","*",SP_SUL!K558)</f>
        <v>134</v>
      </c>
      <c r="O555" s="142" t="str">
        <f>IF(SP_SUL!L558="","*",SP_SUL!L558)</f>
        <v>-</v>
      </c>
      <c r="P555" s="141">
        <f>IF(SP_SUL!O558="","*",SP_SUL!O558)</f>
        <v>0.33333333333333331</v>
      </c>
      <c r="Q555" s="141">
        <f>IF(SP_SUL!P558="","*",SP_SUL!P558)</f>
        <v>4.1666666666666664E-2</v>
      </c>
      <c r="R555" s="143" t="str">
        <f>IF(SP_SUL!Q558="","*",CONCATENATE(SP_SUL!Q558," ",SP_SUL!R558))</f>
        <v>1 BINÁRIO</v>
      </c>
      <c r="S555" s="143" t="str">
        <f>IF(SP_SUL!V558="","*",SP_SUL!V558)</f>
        <v xml:space="preserve">Alisson </v>
      </c>
      <c r="T555" s="143" t="str">
        <f>IF(SP_SUL!W558="","*",SP_SUL!W558)</f>
        <v>Deslocamento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ZEV-ZPT</v>
      </c>
      <c r="F557" s="143">
        <f>IF(SP_SUL!B560="","*",SP_SUL!B560)</f>
        <v>46074</v>
      </c>
      <c r="G557" s="143" t="str">
        <f>IF(SP_SUL!D560="","*",SP_SUL!D560)</f>
        <v>W61</v>
      </c>
      <c r="H557" s="143" t="str">
        <f>IF(SP_SUL!F560="","*",SP_SUL!F560)</f>
        <v>DESLOCAMENTO</v>
      </c>
      <c r="I557" s="143" t="str">
        <f>IF(SP_SUL!H560="","*",SP_SUL!H560)</f>
        <v>ZEV</v>
      </c>
      <c r="J557" s="143" t="str">
        <f>IF(SP_SUL!I560="","*",SP_SUL!I560)</f>
        <v>ZPTZDR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92</v>
      </c>
      <c r="N557" s="142">
        <f>IF(SP_SUL!K560="","*",SP_SUL!K560)</f>
        <v>66</v>
      </c>
      <c r="O557" s="142" t="str">
        <f>IF(SP_SUL!L560="","*",SP_SUL!L560)</f>
        <v>-</v>
      </c>
      <c r="P557" s="141">
        <f>IF(SP_SUL!O560="","*",SP_SUL!O560)</f>
        <v>0.41666666666666669</v>
      </c>
      <c r="Q557" s="141">
        <f>IF(SP_SUL!P560="","*",SP_SUL!P560)</f>
        <v>4.1666666666666664E-2</v>
      </c>
      <c r="R557" s="143" t="str">
        <f>IF(SP_SUL!Q560="","*",CONCATENATE(SP_SUL!Q560," ",SP_SUL!R560))</f>
        <v>1 BINÁRIO</v>
      </c>
      <c r="S557" s="143" t="str">
        <f>IF(SP_SUL!V560="","*",SP_SUL!V560)</f>
        <v>Augusto</v>
      </c>
      <c r="T557" s="143" t="str">
        <f>IF(SP_SUL!W560="","*",SP_SUL!W560)</f>
        <v>Deslocamento</v>
      </c>
      <c r="U557" s="136">
        <f ca="1">_xlfn.XLOOKUP(G557&amp;$U$2,BS_CONTROLE[CHAVE],BS_CONTROLE[Quantidade_11],"-")</f>
        <v>1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1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ZPTZDR</v>
      </c>
      <c r="J558" s="143" t="str">
        <f>IF(SP_SUL!I561="","*",SP_SUL!I561)</f>
        <v>ZEV-1</v>
      </c>
      <c r="K558" s="138" t="str">
        <f>IF(SP_SUL!M561="","*",SP_SUL!M561)</f>
        <v>ZPT-ZEV</v>
      </c>
      <c r="L558" s="138" t="str">
        <f>IF(SP_SUL!N561="","*",SP_SUL!N561)</f>
        <v>ZPTZEV</v>
      </c>
      <c r="M558" s="139">
        <f>IF(SP_SUL!J561="","*",SP_SUL!J561)</f>
        <v>54</v>
      </c>
      <c r="N558" s="142">
        <f>IF(SP_SUL!K561="","*",SP_SUL!K561)</f>
        <v>106</v>
      </c>
      <c r="O558" s="142" t="str">
        <f>IF(SP_SUL!L561="","*",SP_SUL!L561)</f>
        <v>-</v>
      </c>
      <c r="P558" s="141">
        <f>IF(SP_SUL!O561="","*",SP_SUL!O561)</f>
        <v>0.79166666666666663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>
        <f>IF(SP_SUL!B574="","*",SP_SUL!B574)</f>
        <v>46076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>
        <f>IF(SP_SUL!B575="","*",SP_SUL!B575)</f>
        <v>46076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1824</v>
      </c>
      <c r="C2" s="120" t="s">
        <v>1825</v>
      </c>
      <c r="D2" s="75" t="s">
        <v>982</v>
      </c>
      <c r="E2" s="75" t="s">
        <v>1826</v>
      </c>
      <c r="F2" s="98" t="s">
        <v>1827</v>
      </c>
      <c r="G2" s="75" t="s">
        <v>1828</v>
      </c>
      <c r="H2" s="75" t="s">
        <v>1829</v>
      </c>
      <c r="I2" s="75" t="s">
        <v>1830</v>
      </c>
      <c r="J2" s="75" t="s">
        <v>1831</v>
      </c>
      <c r="K2" s="77" t="s">
        <v>1832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W97</v>
      </c>
      <c r="E554" s="93" t="str">
        <f>IF(SP_SUL!H558="","*",SP_SUL!H558)</f>
        <v>ZEM1</v>
      </c>
      <c r="F554" s="99" t="str">
        <f>IF(SP_SUL!M558="","*",SP_SUL!M558)</f>
        <v>ZEM-ZEV</v>
      </c>
      <c r="G554" s="94" t="str">
        <f>IF(SP_SUL!I558="","*",SP_SUL!I558)</f>
        <v>ZEV-1</v>
      </c>
      <c r="H554" s="94" t="str">
        <f>IF(SP_SUL!AB558="","*",SP_SUL!AB558)</f>
        <v>FIXO</v>
      </c>
      <c r="I554" s="94" t="str">
        <f>IF(SP_SUL!AC558="","*",SP_SUL!AC558)</f>
        <v>ACIONAMENTO</v>
      </c>
      <c r="J554" s="95">
        <f>IF(SP_SUL!AA558="","*",SP_SUL!AA558)</f>
        <v>1</v>
      </c>
      <c r="K554" s="96">
        <f>IF(SP_SUL!AD558="","*",SP_SUL!AD558)</f>
        <v>0.29166666666666669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W61</v>
      </c>
      <c r="E556" s="93" t="str">
        <f>IF(SP_SUL!H560="","*",SP_SUL!H560)</f>
        <v>ZEV</v>
      </c>
      <c r="F556" s="99" t="str">
        <f>IF(SP_SUL!M560="","*",SP_SUL!M560)</f>
        <v>ZEV-ZPT</v>
      </c>
      <c r="G556" s="94" t="str">
        <f>IF(SP_SUL!I560="","*",SP_SUL!I560)</f>
        <v>ZPTZDR</v>
      </c>
      <c r="H556" s="94" t="str">
        <f>IF(SP_SUL!AB560="","*",SP_SUL!AB560)</f>
        <v>FIXO</v>
      </c>
      <c r="I556" s="94" t="str">
        <f>IF(SP_SUL!AC560="","*",SP_SUL!AC560)</f>
        <v>*</v>
      </c>
      <c r="J556" s="95">
        <f>IF(SP_SUL!AA560="","*",SP_SUL!AA560)</f>
        <v>1</v>
      </c>
      <c r="K556" s="96">
        <f>IF(SP_SUL!AD560="","*",SP_SUL!AD560)</f>
        <v>0.375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ZPTZDR</v>
      </c>
      <c r="F557" s="99" t="str">
        <f>IF(SP_SUL!M561="","*",SP_SUL!M561)</f>
        <v>ZPT-ZEV</v>
      </c>
      <c r="G557" s="94" t="str">
        <f>IF(SP_SUL!I561="","*",SP_SUL!I561)</f>
        <v>ZEV-1</v>
      </c>
      <c r="H557" s="94" t="str">
        <f>IF(SP_SUL!AB561="","*",SP_SUL!AB561)</f>
        <v>FIXO</v>
      </c>
      <c r="I557" s="94" t="str">
        <f>IF(SP_SUL!AC561="","*",SP_SUL!AC561)</f>
        <v>ACIONAMENTO</v>
      </c>
      <c r="J557" s="95">
        <f>IF(SP_SUL!AA561="","*",SP_SUL!AA561)</f>
        <v>1</v>
      </c>
      <c r="K557" s="96">
        <f>IF(SP_SUL!AD561="","*",SP_SUL!AD561)</f>
        <v>0.79166666666666663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2026-02-20T17:24:59Z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