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34" documentId="120_S{118792C3-22EF-5104-A093-F22BFE3913F3}" xr6:coauthVersionLast="47" xr6:coauthVersionMax="47" xr10:uidLastSave="{A08E5106-97BE-4130-89D3-6AF495B8E1DA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15" l="1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A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9" i="1" l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<sst xmlns="http://schemas.openxmlformats.org/spreadsheetml/2006/main" count="2973" uniqueCount="1104">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</sst>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G26" activePane="topRight" state="frozen"/>
      <selection pane="topRight" activeCell="O32" sqref="O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659</v>
      </c>
      <c r="G36" s="146" t="str">
        <f>IF(D36="","*",VLOOKUP(F36,BS_ATIVIDADE[],3,FALSE))</f>
        <v>MECANIZAÇÃO - SOCADORA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0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0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41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0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258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211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26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6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/>
      <c r="Z39" s="107"/>
      <c r="AA39" s="108" t="s">
        <v>1023</v>
      </c>
      <c r="AB39" s="106" t="s">
        <v>384</v>
      </c>
      <c r="AC39" s="106" t="s">
        <v>380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263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264">
        <f>IF(BS_CONTROLE[[#This Row],[SUB]]=0, "-", BS_CONTROLE[[#This Row],[SUB]])</f>
        <v>73</v>
      </c>
      <c r="AP39" s="108">
        <f>BS_CONTROLE[[#This Row],[KM - Inicio]]</f>
        <v>16</v>
      </c>
      <c r="AQ39" s="264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26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211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258" t="str">
        <f>D41&amp;B41</f>
        <v>W9946056</v>
      </c>
      <c r="B41" s="195">
        <v>46056</v>
      </c>
      <c r="C41" s="138">
        <f>IF(BS_CONTROLE[[#This Row],[DATA]]="","",WEEKNUM(BS_CONTROLE[[#This Row],[DATA]]))</f>
        <v>6</v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1049</v>
      </c>
      <c r="N41" s="130" t="s">
        <v>1050</v>
      </c>
      <c r="O41" s="10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1051</v>
      </c>
      <c r="X41" s="107" t="s">
        <v>382</v>
      </c>
      <c r="Y41" s="132"/>
      <c r="Z41" s="107"/>
      <c r="AA41" s="200" t="s">
        <v>1052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1053</v>
      </c>
      <c r="J42" s="108">
        <v>73</v>
      </c>
      <c r="K42" s="108">
        <v>7</v>
      </c>
      <c r="L42" s="108" t="s">
        <v>554</v>
      </c>
      <c r="M42" s="130" t="s">
        <v>1054</v>
      </c>
      <c r="N42" s="130" t="s">
        <v>1055</v>
      </c>
      <c r="O42" s="10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1056</v>
      </c>
      <c r="W42" s="155" t="s">
        <v>1057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8 Y2:Z27 Y40:Z1008">
    <cfRule type="cellIs" dxfId="170" priority="54124" operator="equal">
      <formula>"OPORTUNIDADE"</formula>
    </cfRule>
  </conditionalFormatting>
  <conditionalFormatting sqref="Y30:Z38 Y6:Z27 Y40:Z1008">
    <cfRule type="cellIs" dxfId="169" priority="11710" operator="equal">
      <formula>"NÃO"</formula>
    </cfRule>
    <cfRule type="cellIs" dxfId="168" priority="11711" operator="equal">
      <formula>"SIM"</formula>
    </cfRule>
  </conditionalFormatting>
  <conditionalFormatting sqref="AZ6:AZ1008">
    <cfRule type="expression" dxfId="167" priority="54166">
      <formula>#REF!=1</formula>
    </cfRule>
  </conditionalFormatting>
  <conditionalFormatting sqref="U6:U1008 AY6:AY1008 BE6:BE1008">
    <cfRule type="cellIs" dxfId="166" priority="54150" operator="equal">
      <formula>"ERRO"</formula>
    </cfRule>
  </conditionalFormatting>
  <conditionalFormatting sqref="BQ6:BQ1008">
    <cfRule type="cellIs" dxfId="165" priority="54145" operator="equal">
      <formula>"Produção e Intervalo"</formula>
    </cfRule>
    <cfRule type="cellIs" dxfId="164" priority="54146" operator="equal">
      <formula>"Aderente"</formula>
    </cfRule>
    <cfRule type="cellIs" dxfId="163" priority="54147" operator="equal">
      <formula>"Intervalo"</formula>
    </cfRule>
    <cfRule type="cellIs" dxfId="162" priority="54148" operator="equal">
      <formula>"Produção"</formula>
    </cfRule>
    <cfRule type="cellIs" dxfId="161" priority="54149" operator="equal">
      <formula>"ERRO"</formula>
    </cfRule>
  </conditionalFormatting>
  <conditionalFormatting sqref="BR6:BS1008">
    <cfRule type="cellIs" dxfId="160" priority="54127" operator="equal">
      <formula>"*"</formula>
    </cfRule>
    <cfRule type="cellIs" dxfId="159" priority="54128" operator="greaterThanOrEqual">
      <formula>1</formula>
    </cfRule>
    <cfRule type="cellIs" dxfId="158" priority="54129" operator="lessThan">
      <formula>1</formula>
    </cfRule>
  </conditionalFormatting>
  <conditionalFormatting sqref="BK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7" operator="equal">
      <formula>"OPORTUNIDADE"</formula>
    </cfRule>
  </conditionalFormatting>
  <conditionalFormatting sqref="Y28:Z29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3" operator="equal">
      <formula>"OPORTUNIDADE"</formula>
    </cfRule>
  </conditionalFormatting>
  <conditionalFormatting sqref="Y39:Z39">
    <cfRule type="cellIs" dxfId="153" priority="1" operator="equal">
      <formula>"NÃO"</formula>
    </cfRule>
    <cfRule type="cellIs" dxfId="152" priority="2" operator="equal">
      <formula>"SIM"</formula>
    </cfRule>
  </conditionalFormatting>
  <conditionalFormatting sqref="BP25:BP1008 BP6:BP7 BP11:BP12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69">
      <iconSet showValue="0">
        <cfvo type="percent" val="0"/>
        <cfvo type="num" val="1"/>
        <cfvo type="num" val="1" gte="0"/>
      </iconSet>
    </cfRule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1059</v>
      </c>
      <c r="C4" s="166" t="s">
        <v>1060</v>
      </c>
      <c r="D4" s="166" t="s">
        <v>1061</v>
      </c>
      <c r="E4" s="166" t="s">
        <v>1062</v>
      </c>
      <c r="F4" s="166" t="s">
        <v>4</v>
      </c>
      <c r="G4" s="166" t="s">
        <v>1063</v>
      </c>
    </row>
    <row r="5" spans="2:7">
      <c r="B5" s="167" t="s">
        <v>1064</v>
      </c>
      <c r="C5" s="167">
        <v>257068</v>
      </c>
      <c r="D5" s="167" t="s">
        <v>1065</v>
      </c>
      <c r="E5" s="167" t="s">
        <v>1066</v>
      </c>
      <c r="F5" s="167" t="s">
        <v>1066</v>
      </c>
      <c r="G5" s="168">
        <v>46296</v>
      </c>
    </row>
    <row r="6" spans="2:7">
      <c r="B6" s="167" t="s">
        <v>1067</v>
      </c>
      <c r="C6" s="167" t="s">
        <v>554</v>
      </c>
      <c r="D6" s="167" t="s">
        <v>554</v>
      </c>
      <c r="E6" s="167" t="s">
        <v>554</v>
      </c>
      <c r="F6" s="167" t="s">
        <v>1068</v>
      </c>
      <c r="G6" s="168" t="s">
        <v>554</v>
      </c>
    </row>
    <row r="7" spans="2:7">
      <c r="B7" s="167" t="s">
        <v>1069</v>
      </c>
      <c r="C7" s="167">
        <v>257472</v>
      </c>
      <c r="D7" s="167" t="s">
        <v>1070</v>
      </c>
      <c r="E7" s="167" t="s">
        <v>1071</v>
      </c>
      <c r="F7" s="167" t="s">
        <v>1071</v>
      </c>
      <c r="G7" s="168">
        <v>45992</v>
      </c>
    </row>
    <row r="8" spans="2:7">
      <c r="B8" s="167" t="s">
        <v>1072</v>
      </c>
      <c r="C8" s="167">
        <v>260307</v>
      </c>
      <c r="D8" s="167" t="s">
        <v>1073</v>
      </c>
      <c r="E8" s="167" t="s">
        <v>1074</v>
      </c>
      <c r="F8" s="167" t="s">
        <v>1071</v>
      </c>
      <c r="G8" s="168">
        <v>46082</v>
      </c>
    </row>
    <row r="9" spans="2:7">
      <c r="B9" s="167" t="s">
        <v>1075</v>
      </c>
      <c r="C9" s="167">
        <v>333033</v>
      </c>
      <c r="D9" s="167" t="s">
        <v>1076</v>
      </c>
      <c r="E9" s="167" t="s">
        <v>1068</v>
      </c>
      <c r="F9" s="167" t="s">
        <v>1077</v>
      </c>
      <c r="G9" s="167" t="s">
        <v>554</v>
      </c>
    </row>
    <row r="10" spans="2:7">
      <c r="B10" s="167" t="s">
        <v>1078</v>
      </c>
      <c r="C10" s="167"/>
      <c r="D10" s="167"/>
      <c r="E10" s="167" t="s">
        <v>1068</v>
      </c>
      <c r="F10" s="167" t="s">
        <v>1077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1080</v>
      </c>
      <c r="E3" s="169" t="s">
        <v>1081</v>
      </c>
      <c r="F3" s="169" t="s">
        <v>1082</v>
      </c>
      <c r="G3" s="169" t="s">
        <v>1083</v>
      </c>
      <c r="H3" s="169" t="s">
        <v>1084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B25" sqref="B25:T3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1085</v>
      </c>
      <c r="V1" s="250"/>
      <c r="W1" s="250"/>
    </row>
    <row r="2" spans="1:23" ht="15" customHeight="1">
      <c r="A2" s="90" t="s">
        <v>1086</v>
      </c>
      <c r="B2" s="90" t="s">
        <v>1087</v>
      </c>
      <c r="C2" s="90" t="s">
        <v>372</v>
      </c>
      <c r="D2" s="91" t="s">
        <v>940</v>
      </c>
      <c r="E2" s="91" t="s">
        <v>4</v>
      </c>
      <c r="F2" s="91" t="s">
        <v>1088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1089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MECANIZAÇÃO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ZDG-PAT</v>
      </c>
      <c r="L33" s="142" t="str">
        <f>IF(SP_NORTE!N36="","*",SP_NORTE!N36)</f>
        <v>ZDGPAT2</v>
      </c>
      <c r="M33" s="143">
        <f>IF(SP_NORTE!J36="","*",SP_NORTE!J36)</f>
        <v>73</v>
      </c>
      <c r="N33" s="148">
        <f>IF(SP_NORTE!K36="","*",SP_NORTE!K36)</f>
        <v>54.5</v>
      </c>
      <c r="O33" s="148">
        <f>IF(SP_NORTE!L36="","*",SP_NORTE!L36)</f>
        <v>55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46056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1090</v>
      </c>
      <c r="D5" s="252"/>
      <c r="E5" s="252"/>
      <c r="F5" s="252"/>
      <c r="G5" s="252"/>
      <c r="H5" s="252"/>
      <c r="I5" s="252"/>
      <c r="J5" s="253"/>
      <c r="K5" s="254" t="s">
        <v>1091</v>
      </c>
      <c r="L5" s="255"/>
      <c r="M5" s="255"/>
      <c r="N5" s="255"/>
      <c r="O5" s="256" t="s">
        <v>1092</v>
      </c>
      <c r="P5" s="257"/>
    </row>
    <row r="6" spans="1:16" s="77" customFormat="1" ht="15" customHeight="1">
      <c r="A6" s="69" t="s">
        <v>1088</v>
      </c>
      <c r="B6" s="78" t="s">
        <v>1087</v>
      </c>
      <c r="C6" s="79" t="s">
        <v>940</v>
      </c>
      <c r="D6" s="80" t="s">
        <v>941</v>
      </c>
      <c r="E6" s="79" t="s">
        <v>1093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1094</v>
      </c>
      <c r="M6" s="83" t="s">
        <v>572</v>
      </c>
      <c r="N6" s="84" t="s">
        <v>935</v>
      </c>
      <c r="O6" s="162" t="s">
        <v>978</v>
      </c>
      <c r="P6" s="136" t="s">
        <v>1095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1096</v>
      </c>
      <c r="C2" s="124" t="s">
        <v>925</v>
      </c>
      <c r="D2" s="79" t="s">
        <v>927</v>
      </c>
      <c r="E2" s="79" t="s">
        <v>1097</v>
      </c>
      <c r="F2" s="102" t="s">
        <v>1098</v>
      </c>
      <c r="G2" s="79" t="s">
        <v>1099</v>
      </c>
      <c r="H2" s="79" t="s">
        <v>1100</v>
      </c>
      <c r="I2" s="79" t="s">
        <v>1101</v>
      </c>
      <c r="J2" s="79" t="s">
        <v>1102</v>
      </c>
      <c r="K2" s="81" t="s">
        <v>1103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2026-02-02T16:59:24Z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