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331" documentId="8_{B6337239-1A00-434D-AAD0-422EA1FEB5AE}" xr6:coauthVersionLast="47" xr6:coauthVersionMax="47" xr10:uidLastSave="{AB3E014F-548F-48EC-8747-6422B33A0CA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26" i="1" l="1" a="1"/>
  <c r="M426" i="1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N405" i="1" a="1"/>
  <c r="N405" i="1"/>
  <c r="M406" i="1" a="1"/>
  <c r="M406" i="1"/>
  <c r="N406" i="1" a="1"/>
  <c r="N406" i="1"/>
  <c r="M407" i="1" a="1"/>
  <c r="M407" i="1"/>
  <c r="N407" i="1" a="1"/>
  <c r="N407" i="1"/>
  <c r="M408" i="1" a="1"/>
  <c r="M408" i="1"/>
  <c r="N408" i="1" a="1"/>
  <c r="N408" i="1"/>
  <c r="M409" i="1" a="1"/>
  <c r="M409" i="1"/>
  <c r="M410" i="1" a="1"/>
  <c r="M410" i="1"/>
  <c r="N410" i="1" a="1"/>
  <c r="N410" i="1"/>
  <c r="M412" i="1" a="1"/>
  <c r="M412" i="1"/>
  <c r="N412" i="1" a="1"/>
  <c r="N412" i="1"/>
  <c r="M413" i="1" a="1"/>
  <c r="M413" i="1"/>
  <c r="N413" i="1" a="1"/>
  <c r="N413" i="1"/>
  <c r="M414" i="1" a="1"/>
  <c r="M414" i="1"/>
  <c r="N414" i="1" a="1"/>
  <c r="N414" i="1"/>
  <c r="M415" i="1" a="1"/>
  <c r="M415" i="1"/>
  <c r="N415" i="1" a="1"/>
  <c r="N415" i="1"/>
  <c r="M416" i="1" a="1"/>
  <c r="M416" i="1"/>
  <c r="N416" i="1" a="1"/>
  <c r="N416" i="1"/>
  <c r="M417" i="1" a="1"/>
  <c r="M417" i="1"/>
  <c r="N417" i="1" a="1"/>
  <c r="N417" i="1"/>
  <c r="M418" i="1" a="1"/>
  <c r="M418" i="1"/>
  <c r="N418" i="1" a="1"/>
  <c r="N418" i="1"/>
  <c r="M419" i="1" a="1"/>
  <c r="M419" i="1"/>
  <c r="N419" i="1" a="1"/>
  <c r="N419" i="1"/>
  <c r="M421" i="1" a="1"/>
  <c r="M421" i="1"/>
  <c r="N421" i="1" a="1"/>
  <c r="N421" i="1"/>
  <c r="M422" i="1" a="1"/>
  <c r="M422" i="1"/>
  <c r="N422" i="1" a="1"/>
  <c r="N422" i="1"/>
  <c r="M423" i="1" a="1"/>
  <c r="M423" i="1"/>
  <c r="N423" i="1" a="1"/>
  <c r="N423" i="1"/>
  <c r="M424" i="1" a="1"/>
  <c r="M424" i="1"/>
  <c r="N424" i="1" a="1"/>
  <c r="N424" i="1"/>
  <c r="M425" i="1" a="1"/>
  <c r="M425" i="1"/>
  <c r="N425" i="1" a="1"/>
  <c r="N425" i="1"/>
  <c r="M427" i="1" a="1"/>
  <c r="M427" i="1"/>
  <c r="N427" i="1" a="1"/>
  <c r="N427" i="1"/>
  <c r="M428" i="1" a="1"/>
  <c r="M428" i="1"/>
  <c r="N428" i="1" a="1"/>
  <c r="N428" i="1"/>
  <c r="M430" i="1" a="1"/>
  <c r="M430" i="1"/>
  <c r="M431" i="1" a="1"/>
  <c r="M431" i="1"/>
  <c r="N431" i="1" a="1"/>
  <c r="N431" i="1"/>
  <c r="M432" i="1" a="1"/>
  <c r="M432" i="1"/>
  <c r="N432" i="1" a="1"/>
  <c r="N432" i="1"/>
  <c r="M433" i="1" a="1"/>
  <c r="M433" i="1"/>
  <c r="N433" i="1" a="1"/>
  <c r="N433" i="1"/>
  <c r="M434" i="1" a="1"/>
  <c r="M434" i="1"/>
  <c r="N434" i="1" a="1"/>
  <c r="N434" i="1"/>
  <c r="M435" i="1" a="1"/>
  <c r="M435" i="1"/>
  <c r="N435" i="1" a="1"/>
  <c r="N435" i="1"/>
  <c r="M436" i="1" a="1"/>
  <c r="M436" i="1"/>
  <c r="N436" i="1" a="1"/>
  <c r="N436" i="1"/>
  <c r="M437" i="1" a="1"/>
  <c r="M437" i="1"/>
  <c r="N437" i="1" a="1"/>
  <c r="N437" i="1"/>
  <c r="M438" i="1" a="1"/>
  <c r="M438" i="1"/>
  <c r="N438" i="1" a="1"/>
  <c r="N438" i="1"/>
  <c r="M439" i="1" a="1"/>
  <c r="M439" i="1"/>
  <c r="N439" i="1" a="1"/>
  <c r="N439" i="1"/>
  <c r="M440" i="1" a="1"/>
  <c r="M440" i="1"/>
  <c r="N440" i="1" a="1"/>
  <c r="N440" i="1"/>
  <c r="M441" i="1" a="1"/>
  <c r="M441" i="1"/>
  <c r="N441" i="1" a="1"/>
  <c r="N441" i="1"/>
  <c r="M442" i="1" a="1"/>
  <c r="M442" i="1"/>
  <c r="N442" i="1" a="1"/>
  <c r="N442" i="1"/>
  <c r="M443" i="1" a="1"/>
  <c r="M443" i="1"/>
  <c r="N443" i="1" a="1"/>
  <c r="N443" i="1"/>
  <c r="M444" i="1" a="1"/>
  <c r="M444" i="1"/>
  <c r="N444" i="1" a="1"/>
  <c r="N444" i="1"/>
  <c r="M445" i="1" a="1"/>
  <c r="M445" i="1"/>
  <c r="N445" i="1" a="1"/>
  <c r="N445" i="1"/>
  <c r="M446" i="1" a="1"/>
  <c r="M446" i="1"/>
  <c r="N446" i="1" a="1"/>
  <c r="N446" i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M452" i="1" a="1"/>
  <c r="M452" i="1"/>
  <c r="N452" i="1" a="1"/>
  <c r="N452" i="1"/>
  <c r="M453" i="1" a="1"/>
  <c r="M453" i="1"/>
  <c r="N453" i="1" a="1"/>
  <c r="N453" i="1"/>
  <c r="M454" i="1" a="1"/>
  <c r="M454" i="1"/>
  <c r="N454" i="1" a="1"/>
  <c r="N454" i="1"/>
  <c r="M455" i="1" a="1"/>
  <c r="M455" i="1"/>
  <c r="N455" i="1" a="1"/>
  <c r="N455" i="1"/>
  <c r="N380" i="1" a="1"/>
  <c r="N380" i="1"/>
  <c r="N385" i="1" a="1"/>
  <c r="N385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5" i="1" a="1"/>
  <c r="S385" i="1"/>
  <c r="T385" i="1" a="1"/>
  <c r="T385" i="1"/>
  <c r="U385" i="1"/>
  <c r="M385" i="1" a="1"/>
  <c r="M385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N363" i="1" a="1"/>
  <c r="N363" i="1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R345" i="1"/>
  <c r="M344" i="1" a="1"/>
  <c r="M344" i="1"/>
  <c r="N344" i="1" a="1"/>
  <c r="N344" i="1"/>
  <c r="N345" i="1" a="1"/>
  <c r="N345" i="1"/>
  <c r="M345" i="1" a="1"/>
  <c r="M345" i="1"/>
  <c r="M349" i="1" a="1"/>
  <c r="M349" i="1"/>
  <c r="N349" i="1" a="1"/>
  <c r="N349" i="1"/>
  <c r="M352" i="1" a="1"/>
  <c r="M352" i="1"/>
  <c r="N352" i="1" a="1"/>
  <c r="N352" i="1"/>
  <c r="M353" i="1" a="1"/>
  <c r="M353" i="1"/>
  <c r="K350" i="12" s="1"/>
  <c r="N353" i="1" a="1"/>
  <c r="N353" i="1"/>
  <c r="L350" i="12" s="1"/>
  <c r="M355" i="1" a="1"/>
  <c r="M355" i="1"/>
  <c r="N355" i="1" a="1"/>
  <c r="N355" i="1"/>
  <c r="M356" i="1" a="1"/>
  <c r="M356" i="1"/>
  <c r="N356" i="1" a="1"/>
  <c r="N356" i="1"/>
  <c r="M357" i="1" a="1"/>
  <c r="M357" i="1"/>
  <c r="N357" i="1" a="1"/>
  <c r="N357" i="1"/>
  <c r="M358" i="1" a="1"/>
  <c r="M358" i="1"/>
  <c r="N358" i="1" a="1"/>
  <c r="N358" i="1"/>
  <c r="M359" i="1" a="1"/>
  <c r="M359" i="1"/>
  <c r="N359" i="1" a="1"/>
  <c r="N359" i="1"/>
  <c r="M361" i="1" a="1"/>
  <c r="M361" i="1"/>
  <c r="N361" i="1" a="1"/>
  <c r="N361" i="1"/>
  <c r="M362" i="1" a="1"/>
  <c r="M362" i="1"/>
  <c r="N362" i="1" a="1"/>
  <c r="N362" i="1"/>
  <c r="M364" i="1" a="1"/>
  <c r="M364" i="1"/>
  <c r="N364" i="1" a="1"/>
  <c r="N364" i="1"/>
  <c r="M365" i="1" a="1"/>
  <c r="M365" i="1"/>
  <c r="N365" i="1" a="1"/>
  <c r="N365" i="1"/>
  <c r="M367" i="1" a="1"/>
  <c r="M367" i="1"/>
  <c r="N367" i="1" a="1"/>
  <c r="N367" i="1"/>
  <c r="M368" i="1" a="1"/>
  <c r="M368" i="1"/>
  <c r="N368" i="1" a="1"/>
  <c r="N368" i="1"/>
  <c r="M369" i="1" a="1"/>
  <c r="M369" i="1"/>
  <c r="N369" i="1" a="1"/>
  <c r="N369" i="1"/>
  <c r="M370" i="1" a="1"/>
  <c r="M370" i="1"/>
  <c r="N370" i="1" a="1"/>
  <c r="N370" i="1"/>
  <c r="M371" i="1" a="1"/>
  <c r="M371" i="1"/>
  <c r="N371" i="1" a="1"/>
  <c r="N371" i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N374" i="1" a="1"/>
  <c r="N374" i="1"/>
  <c r="M375" i="1" a="1"/>
  <c r="M375" i="1"/>
  <c r="K372" i="12" s="1"/>
  <c r="N375" i="1" a="1"/>
  <c r="N375" i="1"/>
  <c r="L372" i="12" s="1"/>
  <c r="K373" i="12"/>
  <c r="L373" i="12"/>
  <c r="M377" i="1" a="1"/>
  <c r="M377" i="1"/>
  <c r="L374" i="12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K377" i="12"/>
  <c r="L377" i="12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K380" i="12"/>
  <c r="L380" i="12"/>
  <c r="K381" i="12"/>
  <c r="L381" i="12"/>
  <c r="K382" i="12"/>
  <c r="L382" i="12"/>
  <c r="K383" i="12"/>
  <c r="L383" i="12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K386" i="12"/>
  <c r="L386" i="12"/>
  <c r="K387" i="12"/>
  <c r="L387" i="12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K97" i="12" s="1"/>
  <c r="N399" i="1" a="1"/>
  <c r="N399" i="1"/>
  <c r="L97" i="12" s="1"/>
  <c r="M400" i="1" a="1"/>
  <c r="M400" i="1"/>
  <c r="N400" i="1" a="1"/>
  <c r="N400" i="1"/>
  <c r="M402" i="1" a="1"/>
  <c r="M402" i="1"/>
  <c r="N402" i="1" a="1"/>
  <c r="N402" i="1"/>
  <c r="M403" i="1" a="1"/>
  <c r="M403" i="1"/>
  <c r="K99" i="12" s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N328" i="1" a="1"/>
  <c r="N328" i="1"/>
  <c r="N305" i="1" a="1"/>
  <c r="N305" i="1" s="1"/>
  <c r="BC303" i="1" a="1"/>
  <c r="BC303" i="1"/>
  <c r="M302" i="1" a="1"/>
  <c r="M302" i="1"/>
  <c r="N302" i="1" a="1"/>
  <c r="N302" i="1"/>
  <c r="AI304" i="1"/>
  <c r="AI305" i="1"/>
  <c r="AI306" i="1"/>
  <c r="U304" i="1"/>
  <c r="G304" i="1"/>
  <c r="T304" i="1" a="1"/>
  <c r="T304" i="1" s="1"/>
  <c r="S304" i="1" a="1"/>
  <c r="S304" i="1" s="1"/>
  <c r="R304" i="1"/>
  <c r="S301" i="12" s="1"/>
  <c r="H304" i="1" a="1"/>
  <c r="H304" i="1" s="1"/>
  <c r="M304" i="1" a="1"/>
  <c r="M304" i="1" s="1"/>
  <c r="A304" i="1"/>
  <c r="H310" i="1" a="1"/>
  <c r="H310" i="1" s="1"/>
  <c r="N308" i="1" a="1"/>
  <c r="N308" i="1" s="1"/>
  <c r="M308" i="1" a="1"/>
  <c r="M308" i="1" s="1"/>
  <c r="M306" i="1" a="1"/>
  <c r="M306" i="1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M281" i="1" a="1"/>
  <c r="M281" i="1" s="1"/>
  <c r="N291" i="1" a="1"/>
  <c r="N291" i="1" s="1"/>
  <c r="M291" i="1" a="1"/>
  <c r="M291" i="1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M287" i="1" a="1"/>
  <c r="M287" i="1" s="1"/>
  <c r="N301" i="1" a="1"/>
  <c r="N301" i="1" s="1"/>
  <c r="M301" i="1" a="1"/>
  <c r="M301" i="1" s="1"/>
  <c r="N265" i="1" a="1"/>
  <c r="N265" i="1" s="1"/>
  <c r="M265" i="1" a="1"/>
  <c r="M265" i="1" s="1"/>
  <c r="M294" i="1" a="1"/>
  <c r="M294" i="1"/>
  <c r="N294" i="1" a="1"/>
  <c r="N294" i="1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L177" i="12" s="1"/>
  <c r="M180" i="1" a="1"/>
  <c r="M180" i="1"/>
  <c r="K177" i="12" s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G131" i="1"/>
  <c r="G147" i="1"/>
  <c r="G148" i="1"/>
  <c r="G149" i="1"/>
  <c r="G150" i="1"/>
  <c r="R145" i="1"/>
  <c r="S145" i="1" a="1"/>
  <c r="S145" i="1"/>
  <c r="T145" i="1" a="1"/>
  <c r="T145" i="1"/>
  <c r="R146" i="1"/>
  <c r="S146" i="1" a="1"/>
  <c r="S146" i="1"/>
  <c r="T146" i="1" a="1"/>
  <c r="T146" i="1"/>
  <c r="A138" i="1"/>
  <c r="C138" i="1"/>
  <c r="G138" i="1"/>
  <c r="AI138" i="1"/>
  <c r="A139" i="1"/>
  <c r="C139" i="1"/>
  <c r="G139" i="1"/>
  <c r="M139" i="1" a="1"/>
  <c r="M139" i="1"/>
  <c r="N139" i="1" a="1"/>
  <c r="N139" i="1"/>
  <c r="L136" i="12" s="1"/>
  <c r="R139" i="1"/>
  <c r="S139" i="1" a="1"/>
  <c r="S139" i="1"/>
  <c r="T139" i="1" a="1"/>
  <c r="T139" i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M60" i="1" a="1"/>
  <c r="M60" i="1"/>
  <c r="M61" i="1" a="1"/>
  <c r="M61" i="1"/>
  <c r="K58" i="12" s="1"/>
  <c r="M62" i="1" a="1"/>
  <c r="M62" i="1"/>
  <c r="K59" i="12" s="1"/>
  <c r="N59" i="1" a="1"/>
  <c r="N59" i="1"/>
  <c r="N60" i="1" a="1"/>
  <c r="N60" i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M41" i="1" a="1"/>
  <c r="M41" i="1"/>
  <c r="U38" i="1"/>
  <c r="T38" i="1" a="1"/>
  <c r="T38" i="1" s="1"/>
  <c r="E35" i="12" s="1"/>
  <c r="S38" i="1" a="1"/>
  <c r="S38" i="1" s="1"/>
  <c r="D35" i="12" s="1"/>
  <c r="R38" i="1"/>
  <c r="N38" i="1" a="1"/>
  <c r="N38" i="1" s="1"/>
  <c r="L35" i="12" s="1"/>
  <c r="G38" i="1"/>
  <c r="N49" i="1" a="1"/>
  <c r="N49" i="1"/>
  <c r="N50" i="1" a="1"/>
  <c r="N50" i="1"/>
  <c r="M49" i="1" a="1"/>
  <c r="M49" i="1"/>
  <c r="M50" i="1" a="1"/>
  <c r="M50" i="1"/>
  <c r="M47" i="1" a="1"/>
  <c r="M47" i="1"/>
  <c r="N47" i="1" a="1"/>
  <c r="N47" i="1"/>
  <c r="L44" i="12" s="1"/>
  <c r="H43" i="1" a="1"/>
  <c r="H43" i="1" s="1"/>
  <c r="M43" i="1" a="1"/>
  <c r="M43" i="1"/>
  <c r="N43" i="1" a="1"/>
  <c r="N43" i="1"/>
  <c r="H46" i="1" a="1"/>
  <c r="H46" i="1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M31" i="1" a="1"/>
  <c r="M31" i="1"/>
  <c r="N31" i="1" a="1"/>
  <c r="N31" i="1"/>
  <c r="M33" i="1" a="1"/>
  <c r="M33" i="1"/>
  <c r="N33" i="1" a="1"/>
  <c r="N33" i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T345" i="1" a="1"/>
  <c r="T345" i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T346" i="1" a="1"/>
  <c r="T346" i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7" i="1" a="1"/>
  <c r="S347" i="1"/>
  <c r="T347" i="1" a="1"/>
  <c r="T347" i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T349" i="1" a="1"/>
  <c r="T349" i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T350" i="1" a="1"/>
  <c r="T350" i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51" i="1" a="1"/>
  <c r="S351" i="1"/>
  <c r="T351" i="1" a="1"/>
  <c r="T351" i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T353" i="1" a="1"/>
  <c r="T353" i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T355" i="1" a="1"/>
  <c r="T355" i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T356" i="1" a="1"/>
  <c r="T356" i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T357" i="1" a="1"/>
  <c r="T357" i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T358" i="1" a="1"/>
  <c r="T358" i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T359" i="1" a="1"/>
  <c r="T359" i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T361" i="1" a="1"/>
  <c r="T361" i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T362" i="1" a="1"/>
  <c r="T362" i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T364" i="1" a="1"/>
  <c r="T364" i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T365" i="1" a="1"/>
  <c r="T365" i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T367" i="1" a="1"/>
  <c r="T367" i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8" i="1" a="1"/>
  <c r="S368" i="1"/>
  <c r="T368" i="1" a="1"/>
  <c r="T368" i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9" i="1" a="1"/>
  <c r="S369" i="1"/>
  <c r="T369" i="1" a="1"/>
  <c r="T369" i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T370" i="1" a="1"/>
  <c r="T370" i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T371" i="1" a="1"/>
  <c r="T371" i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1" i="12" s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5" i="1" a="1"/>
  <c r="S375" i="1" s="1"/>
  <c r="D372" i="12" s="1"/>
  <c r="T375" i="1" a="1"/>
  <c r="T375" i="1"/>
  <c r="E372" i="12" s="1"/>
  <c r="U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D373" i="12"/>
  <c r="E373" i="12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S377" i="12"/>
  <c r="D377" i="12"/>
  <c r="E377" i="12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D380" i="12"/>
  <c r="E380" i="12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D382" i="12"/>
  <c r="E382" i="12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D383" i="12"/>
  <c r="E383" i="12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D386" i="12"/>
  <c r="E386" i="12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D387" i="12"/>
  <c r="E387" i="12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K396" i="12"/>
  <c r="L396" i="12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K400" i="12"/>
  <c r="L400" i="12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K402" i="12"/>
  <c r="L402" i="12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K403" i="12"/>
  <c r="L403" i="12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K404" i="12"/>
  <c r="L404" i="12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K405" i="12"/>
  <c r="L405" i="12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K406" i="12"/>
  <c r="L406" i="12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K407" i="12"/>
  <c r="L407" i="12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K408" i="12"/>
  <c r="L408" i="12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K409" i="12"/>
  <c r="L409" i="12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L410" i="12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L411" i="12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L412" i="12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K413" i="12"/>
  <c r="L413" i="12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L414" i="12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L415" i="12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K416" i="12"/>
  <c r="L416" i="12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L417" i="12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L418" i="12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L419" i="12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L420" i="12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L421" i="12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L422" i="12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L423" i="12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L424" i="12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L425" i="12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L426" i="12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K427" i="12"/>
  <c r="L427" i="12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L428" i="12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L429" i="12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L430" i="12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L431" i="12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L432" i="12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L433" i="12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L434" i="12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L435" i="12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L436" i="12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L437" i="12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L438" i="12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L439" i="12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L440" i="12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L441" i="12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L442" i="12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07" i="12" s="1"/>
  <c r="S210" i="1" a="1"/>
  <c r="S210" i="1" s="1"/>
  <c r="T210" i="1" a="1"/>
  <c r="T210" i="1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3" i="1" a="1"/>
  <c r="S213" i="1" s="1"/>
  <c r="T213" i="1" a="1"/>
  <c r="T213" i="1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5" i="1" a="1"/>
  <c r="S215" i="1" s="1"/>
  <c r="T215" i="1" a="1"/>
  <c r="T215" i="1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R218" i="1"/>
  <c r="S215" i="12" s="1"/>
  <c r="S218" i="1" a="1"/>
  <c r="S218" i="1" s="1"/>
  <c r="T218" i="1" a="1"/>
  <c r="T218" i="1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N224" i="1" a="1"/>
  <c r="N224" i="1" s="1"/>
  <c r="R224" i="1"/>
  <c r="S221" i="12" s="1"/>
  <c r="S224" i="1" a="1"/>
  <c r="S224" i="1" s="1"/>
  <c r="T224" i="1" a="1"/>
  <c r="T224" i="1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229" i="12" s="1"/>
  <c r="S232" i="1" a="1"/>
  <c r="S232" i="1" s="1"/>
  <c r="T232" i="1" a="1"/>
  <c r="T232" i="1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3" i="1" a="1"/>
  <c r="S233" i="1" s="1"/>
  <c r="T233" i="1" a="1"/>
  <c r="T233" i="1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R235" i="1"/>
  <c r="S232" i="12" s="1"/>
  <c r="S235" i="1" a="1"/>
  <c r="S235" i="1" s="1"/>
  <c r="T235" i="1" a="1"/>
  <c r="T235" i="1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R237" i="1"/>
  <c r="S234" i="12" s="1"/>
  <c r="S237" i="1" a="1"/>
  <c r="S237" i="1" s="1"/>
  <c r="T237" i="1" a="1"/>
  <c r="T237" i="1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T242" i="1" a="1"/>
  <c r="T242" i="1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3" i="12" s="1"/>
  <c r="S246" i="1" a="1"/>
  <c r="S246" i="1" s="1"/>
  <c r="T246" i="1" a="1"/>
  <c r="T246" i="1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48" i="12" s="1"/>
  <c r="S251" i="1" a="1"/>
  <c r="S251" i="1" s="1"/>
  <c r="T251" i="1" a="1"/>
  <c r="T251" i="1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R256" i="1"/>
  <c r="S253" i="12" s="1"/>
  <c r="S256" i="1" a="1"/>
  <c r="S256" i="1" s="1"/>
  <c r="T256" i="1" a="1"/>
  <c r="T256" i="1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5" i="1" a="1"/>
  <c r="S265" i="1" s="1"/>
  <c r="T265" i="1" a="1"/>
  <c r="T265" i="1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R268" i="1"/>
  <c r="S265" i="12" s="1"/>
  <c r="S268" i="1" a="1"/>
  <c r="S268" i="1" s="1"/>
  <c r="T268" i="1" a="1"/>
  <c r="T268" i="1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5" i="1" a="1"/>
  <c r="S275" i="1" s="1"/>
  <c r="T275" i="1" a="1"/>
  <c r="T275" i="1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6" i="1" a="1"/>
  <c r="S276" i="1" s="1"/>
  <c r="T276" i="1" a="1"/>
  <c r="T276" i="1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T281" i="1" a="1"/>
  <c r="T281" i="1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4" i="12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8" i="1" a="1"/>
  <c r="S328" i="1" s="1"/>
  <c r="T328" i="1" a="1"/>
  <c r="T328" i="1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N113" i="1" a="1"/>
  <c r="N113" i="1" s="1"/>
  <c r="L110" i="12" s="1"/>
  <c r="R113" i="1"/>
  <c r="S113" i="1" a="1"/>
  <c r="S113" i="1" s="1"/>
  <c r="T113" i="1" a="1"/>
  <c r="T113" i="1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T114" i="1" a="1"/>
  <c r="T114" i="1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T116" i="1" a="1"/>
  <c r="T116" i="1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T117" i="1" a="1"/>
  <c r="T117" i="1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T119" i="1" a="1"/>
  <c r="T119" i="1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R120" i="1"/>
  <c r="S120" i="1" a="1"/>
  <c r="S120" i="1" s="1"/>
  <c r="T120" i="1" a="1"/>
  <c r="T120" i="1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R121" i="1"/>
  <c r="S121" i="1" a="1"/>
  <c r="S121" i="1" s="1"/>
  <c r="T121" i="1" a="1"/>
  <c r="T121" i="1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R122" i="1"/>
  <c r="S122" i="1" a="1"/>
  <c r="S122" i="1" s="1"/>
  <c r="T122" i="1" a="1"/>
  <c r="T122" i="1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R124" i="1"/>
  <c r="S124" i="1" a="1"/>
  <c r="S124" i="1" s="1"/>
  <c r="T124" i="1" a="1"/>
  <c r="T124" i="1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T125" i="1" a="1"/>
  <c r="T125" i="1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T126" i="1" a="1"/>
  <c r="T126" i="1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7" i="1" a="1"/>
  <c r="S127" i="1" s="1"/>
  <c r="T127" i="1" a="1"/>
  <c r="T127" i="1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T128" i="1" a="1"/>
  <c r="T128" i="1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9" i="1" a="1"/>
  <c r="S129" i="1" s="1"/>
  <c r="T129" i="1" a="1"/>
  <c r="T129" i="1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R130" i="1"/>
  <c r="S130" i="1" a="1"/>
  <c r="S130" i="1" s="1"/>
  <c r="T130" i="1" a="1"/>
  <c r="T130" i="1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32" i="1" a="1"/>
  <c r="S132" i="1" s="1"/>
  <c r="T132" i="1" a="1"/>
  <c r="T132" i="1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R133" i="1"/>
  <c r="S133" i="1" a="1"/>
  <c r="S133" i="1" s="1"/>
  <c r="T133" i="1" a="1"/>
  <c r="T133" i="1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R134" i="1"/>
  <c r="S134" i="1" a="1"/>
  <c r="S134" i="1" s="1"/>
  <c r="T134" i="1" a="1"/>
  <c r="T134" i="1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214" i="11" s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T144" i="1" a="1"/>
  <c r="T144" i="1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R147" i="1"/>
  <c r="S147" i="1" a="1"/>
  <c r="S147" i="1" s="1"/>
  <c r="T147" i="1" a="1"/>
  <c r="T147" i="1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145" i="12" s="1"/>
  <c r="R148" i="1"/>
  <c r="S148" i="1" a="1"/>
  <c r="S148" i="1" s="1"/>
  <c r="T148" i="1" a="1"/>
  <c r="T148" i="1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R150" i="1"/>
  <c r="S150" i="1" a="1"/>
  <c r="S150" i="1" s="1"/>
  <c r="T150" i="1" a="1"/>
  <c r="T150" i="1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R170" i="1"/>
  <c r="S167" i="12" s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178" i="12" s="1"/>
  <c r="S181" i="1" a="1"/>
  <c r="S181" i="1" s="1"/>
  <c r="T181" i="1" a="1"/>
  <c r="T181" i="1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82" i="1" a="1"/>
  <c r="S182" i="1" s="1"/>
  <c r="T182" i="1" a="1"/>
  <c r="T182" i="1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T186" i="1" a="1"/>
  <c r="T186" i="1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7" i="1" a="1"/>
  <c r="S187" i="1" s="1"/>
  <c r="T187" i="1" a="1"/>
  <c r="T187" i="1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90" i="1" a="1"/>
  <c r="S190" i="1" s="1"/>
  <c r="T190" i="1" a="1"/>
  <c r="T190" i="1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191" i="12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T195" i="1" a="1"/>
  <c r="T195" i="1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T196" i="1" a="1"/>
  <c r="T196" i="1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T198" i="1" a="1"/>
  <c r="T198" i="1" s="1"/>
  <c r="U198" i="1"/>
  <c r="AI198" i="1"/>
  <c r="BB198" i="1" s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201" i="1" a="1"/>
  <c r="S201" i="1" s="1"/>
  <c r="T201" i="1" a="1"/>
  <c r="T201" i="1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R84" i="1"/>
  <c r="S84" i="1" a="1"/>
  <c r="S84" i="1" s="1"/>
  <c r="T84" i="1" a="1"/>
  <c r="T84" i="1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N96" i="1" a="1"/>
  <c r="N96" i="1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R101" i="1"/>
  <c r="S101" i="1" a="1"/>
  <c r="S101" i="1" s="1"/>
  <c r="T101" i="1" a="1"/>
  <c r="T101" i="1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T105" i="1" a="1"/>
  <c r="T105" i="1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R106" i="1"/>
  <c r="S106" i="1" a="1"/>
  <c r="S106" i="1" s="1"/>
  <c r="T106" i="1" a="1"/>
  <c r="T106" i="1" s="1"/>
  <c r="U106" i="1"/>
  <c r="AI106" i="1"/>
  <c r="BB106" i="1" s="1"/>
  <c r="AJ106" i="1"/>
  <c r="AK106" i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T107" i="1" a="1"/>
  <c r="T107" i="1" s="1"/>
  <c r="U107" i="1"/>
  <c r="AI107" i="1"/>
  <c r="BB107" i="1" s="1"/>
  <c r="AJ107" i="1"/>
  <c r="AK107" i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8" i="1" a="1"/>
  <c r="S108" i="1" s="1"/>
  <c r="T108" i="1" a="1"/>
  <c r="T108" i="1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AL109" i="1"/>
  <c r="AO109" i="1"/>
  <c r="BD109" i="1" s="1" a="1"/>
  <c r="BD109" i="1" s="1"/>
  <c r="AP109" i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T111" i="1" a="1"/>
  <c r="T111" i="1" s="1"/>
  <c r="U111" i="1"/>
  <c r="AI111" i="1"/>
  <c r="BB111" i="1" s="1"/>
  <c r="AJ111" i="1"/>
  <c r="AK111" i="1"/>
  <c r="AL111" i="1"/>
  <c r="AO111" i="1"/>
  <c r="BE111" i="1" s="1"/>
  <c r="AP111" i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12" i="1" a="1"/>
  <c r="S112" i="1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N7" i="1" a="1"/>
  <c r="N7" i="1" s="1"/>
  <c r="R7" i="1"/>
  <c r="S7" i="1" a="1"/>
  <c r="S7" i="1" s="1"/>
  <c r="T7" i="1" a="1"/>
  <c r="T7" i="1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T8" i="1" a="1"/>
  <c r="T8" i="1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T9" i="1" a="1"/>
  <c r="T9" i="1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T16" i="1" a="1"/>
  <c r="T16" i="1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T18" i="1" a="1"/>
  <c r="T18" i="1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R37" i="1"/>
  <c r="S37" i="1" a="1"/>
  <c r="S37" i="1" s="1"/>
  <c r="T37" i="1" a="1"/>
  <c r="T37" i="1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T59" i="1" a="1"/>
  <c r="T59" i="1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62" i="1" a="1"/>
  <c r="S62" i="1" s="1"/>
  <c r="D59" i="12" s="1"/>
  <c r="T62" i="1" a="1"/>
  <c r="T62" i="1" s="1"/>
  <c r="E59" i="12" s="1"/>
  <c r="U62" i="1"/>
  <c r="AI62" i="1"/>
  <c r="BB62" i="1" s="1"/>
  <c r="AK62" i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4" i="11"/>
  <c r="M174" i="11"/>
  <c r="M175" i="11"/>
  <c r="K176" i="11"/>
  <c r="M176" i="11"/>
  <c r="K177" i="11"/>
  <c r="M177" i="11"/>
  <c r="K180" i="11"/>
  <c r="K181" i="11"/>
  <c r="M181" i="11"/>
  <c r="K183" i="11"/>
  <c r="M183" i="11"/>
  <c r="K184" i="11"/>
  <c r="M184" i="11"/>
  <c r="K185" i="11"/>
  <c r="K186" i="11"/>
  <c r="M186" i="11"/>
  <c r="M188" i="11"/>
  <c r="M189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K252" i="11"/>
  <c r="M255" i="11"/>
  <c r="K256" i="11"/>
  <c r="M256" i="11"/>
  <c r="K257" i="11"/>
  <c r="M257" i="11"/>
  <c r="K258" i="11"/>
  <c r="K282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M171" i="11" l="1"/>
  <c r="K171" i="11"/>
  <c r="M173" i="11"/>
  <c r="K179" i="11"/>
  <c r="M170" i="11"/>
  <c r="E15" i="12"/>
  <c r="E13" i="12"/>
  <c r="K173" i="11"/>
  <c r="M32" i="11"/>
  <c r="K32" i="11"/>
  <c r="G170" i="11"/>
  <c r="D4" i="12"/>
  <c r="K4" i="12"/>
  <c r="K296" i="11"/>
  <c r="M249" i="11"/>
  <c r="D13" i="12"/>
  <c r="M25" i="11"/>
  <c r="D15" i="12"/>
  <c r="M220" i="11"/>
  <c r="K220" i="11"/>
  <c r="K218" i="11"/>
  <c r="S59" i="12"/>
  <c r="S117" i="12"/>
  <c r="M296" i="11"/>
  <c r="M179" i="11"/>
  <c r="S61" i="12"/>
  <c r="S118" i="12"/>
  <c r="E56" i="12"/>
  <c r="E200" i="12"/>
  <c r="S46" i="12"/>
  <c r="S113" i="12"/>
  <c r="S38" i="12"/>
  <c r="S108" i="12"/>
  <c r="D34" i="12"/>
  <c r="D190" i="12"/>
  <c r="K34" i="12"/>
  <c r="K190" i="12"/>
  <c r="F191" i="13"/>
  <c r="S33" i="12"/>
  <c r="S189" i="12"/>
  <c r="S30" i="12"/>
  <c r="S186" i="12"/>
  <c r="K27" i="12"/>
  <c r="K183" i="12"/>
  <c r="F184" i="13"/>
  <c r="S19" i="12"/>
  <c r="S175" i="12"/>
  <c r="L15" i="12"/>
  <c r="L171" i="12"/>
  <c r="S12" i="12"/>
  <c r="S3" i="12"/>
  <c r="E6" i="12"/>
  <c r="D5" i="12"/>
  <c r="M9" i="11"/>
  <c r="K9" i="11"/>
  <c r="S109" i="12"/>
  <c r="S15" i="12"/>
  <c r="E108" i="12"/>
  <c r="M162" i="11"/>
  <c r="K162" i="11"/>
  <c r="D105" i="12"/>
  <c r="M160" i="11"/>
  <c r="K160" i="11"/>
  <c r="E103" i="12"/>
  <c r="E222" i="12"/>
  <c r="L103" i="12"/>
  <c r="L222" i="12"/>
  <c r="E98" i="12"/>
  <c r="E220" i="12"/>
  <c r="L98" i="12"/>
  <c r="L220" i="12"/>
  <c r="S97" i="12"/>
  <c r="S13" i="12"/>
  <c r="L93" i="12"/>
  <c r="L12" i="12"/>
  <c r="L84" i="12"/>
  <c r="L212" i="12"/>
  <c r="S81" i="12"/>
  <c r="S128" i="12"/>
  <c r="L80" i="12"/>
  <c r="L210" i="12"/>
  <c r="S79" i="12"/>
  <c r="S127" i="12"/>
  <c r="S71" i="12"/>
  <c r="S122" i="12"/>
  <c r="E202" i="12"/>
  <c r="L202" i="12"/>
  <c r="D201" i="12"/>
  <c r="M293" i="11"/>
  <c r="K293" i="11"/>
  <c r="D199" i="12"/>
  <c r="M291" i="11"/>
  <c r="K291" i="11"/>
  <c r="E198" i="12"/>
  <c r="S197" i="12"/>
  <c r="S280" i="12"/>
  <c r="D196" i="12"/>
  <c r="K196" i="12"/>
  <c r="M288" i="11"/>
  <c r="K288" i="11"/>
  <c r="E195" i="12"/>
  <c r="S57" i="12"/>
  <c r="S116" i="12"/>
  <c r="D56" i="12"/>
  <c r="D200" i="12"/>
  <c r="S44" i="12"/>
  <c r="S111" i="12"/>
  <c r="S16" i="12"/>
  <c r="S172" i="12"/>
  <c r="K15" i="12"/>
  <c r="K171" i="12"/>
  <c r="F172" i="13"/>
  <c r="S14" i="12"/>
  <c r="S4" i="12"/>
  <c r="S10" i="12"/>
  <c r="S104" i="12"/>
  <c r="D6" i="12"/>
  <c r="M10" i="11"/>
  <c r="K10" i="11"/>
  <c r="E4" i="12"/>
  <c r="L4" i="12"/>
  <c r="M165" i="11"/>
  <c r="K165" i="11"/>
  <c r="D108" i="12"/>
  <c r="S105" i="12"/>
  <c r="E104" i="12"/>
  <c r="D103" i="12"/>
  <c r="D222" i="12"/>
  <c r="K103" i="12"/>
  <c r="K222" i="12"/>
  <c r="F223" i="13"/>
  <c r="M158" i="11"/>
  <c r="K158" i="11"/>
  <c r="E102" i="12"/>
  <c r="D98" i="12"/>
  <c r="D220" i="12"/>
  <c r="K98" i="12"/>
  <c r="K220" i="12"/>
  <c r="F221" i="13"/>
  <c r="K93" i="12"/>
  <c r="K12" i="12"/>
  <c r="F13" i="13"/>
  <c r="S92" i="12"/>
  <c r="S130" i="12"/>
  <c r="K84" i="12"/>
  <c r="K212" i="12"/>
  <c r="F213" i="13"/>
  <c r="L83" i="12"/>
  <c r="L9" i="12"/>
  <c r="E81" i="12"/>
  <c r="E128" i="12"/>
  <c r="L81" i="12"/>
  <c r="L128" i="12"/>
  <c r="K80" i="12"/>
  <c r="K210" i="12"/>
  <c r="F211" i="13"/>
  <c r="S76" i="12"/>
  <c r="S125" i="12"/>
  <c r="S65" i="12"/>
  <c r="S8" i="12"/>
  <c r="D202" i="12"/>
  <c r="K202" i="12"/>
  <c r="M294" i="11"/>
  <c r="K294" i="11"/>
  <c r="M292" i="11"/>
  <c r="K292" i="11"/>
  <c r="D198" i="12"/>
  <c r="M290" i="11"/>
  <c r="K290" i="11"/>
  <c r="E197" i="12"/>
  <c r="L197" i="12"/>
  <c r="S196" i="12"/>
  <c r="S279" i="12"/>
  <c r="M178" i="11"/>
  <c r="S55" i="12"/>
  <c r="S115" i="12"/>
  <c r="S54" i="12"/>
  <c r="S199" i="12"/>
  <c r="S52" i="12"/>
  <c r="S114" i="12"/>
  <c r="S50" i="12"/>
  <c r="S6" i="12"/>
  <c r="S48" i="12"/>
  <c r="S5" i="12"/>
  <c r="E34" i="12"/>
  <c r="E190" i="12"/>
  <c r="L34" i="12"/>
  <c r="L190" i="12"/>
  <c r="S32" i="12"/>
  <c r="S188" i="12"/>
  <c r="S29" i="12"/>
  <c r="S185" i="12"/>
  <c r="L27" i="12"/>
  <c r="L183" i="12"/>
  <c r="S9" i="12"/>
  <c r="S103" i="12"/>
  <c r="M11" i="11"/>
  <c r="K11" i="11"/>
  <c r="E5" i="12"/>
  <c r="D109" i="12"/>
  <c r="M164" i="11"/>
  <c r="K164" i="11"/>
  <c r="M161" i="11"/>
  <c r="K161" i="11"/>
  <c r="E105" i="12"/>
  <c r="D104" i="12"/>
  <c r="M159" i="11"/>
  <c r="K159" i="11"/>
  <c r="D102" i="12"/>
  <c r="K83" i="12"/>
  <c r="K9" i="12"/>
  <c r="F10" i="13"/>
  <c r="D81" i="12"/>
  <c r="D128" i="12"/>
  <c r="K81" i="12"/>
  <c r="K128" i="12"/>
  <c r="F129" i="13"/>
  <c r="S72" i="12"/>
  <c r="S123" i="12"/>
  <c r="M295" i="11"/>
  <c r="K295" i="11"/>
  <c r="E201" i="12"/>
  <c r="E199" i="12"/>
  <c r="S198" i="12"/>
  <c r="S34" i="12"/>
  <c r="D197" i="12"/>
  <c r="K197" i="12"/>
  <c r="M289" i="11"/>
  <c r="K289" i="11"/>
  <c r="E196" i="12"/>
  <c r="D194" i="12"/>
  <c r="K194" i="12"/>
  <c r="M286" i="11"/>
  <c r="K286" i="11"/>
  <c r="E193" i="12"/>
  <c r="M276" i="11"/>
  <c r="K276" i="11"/>
  <c r="M274" i="11"/>
  <c r="K274" i="11"/>
  <c r="E188" i="12"/>
  <c r="S187" i="12"/>
  <c r="E186" i="12"/>
  <c r="L186" i="12"/>
  <c r="L273" i="12"/>
  <c r="E185" i="12"/>
  <c r="L185" i="12"/>
  <c r="L272" i="12"/>
  <c r="S184" i="12"/>
  <c r="M265" i="11"/>
  <c r="K265" i="11"/>
  <c r="E183" i="12"/>
  <c r="M262" i="11"/>
  <c r="K262" i="11"/>
  <c r="E182" i="12"/>
  <c r="L182" i="12"/>
  <c r="E181" i="12"/>
  <c r="E271" i="12"/>
  <c r="L181" i="12"/>
  <c r="L271" i="12"/>
  <c r="D179" i="12"/>
  <c r="D176" i="12"/>
  <c r="K176" i="12"/>
  <c r="M252" i="11"/>
  <c r="D173" i="12"/>
  <c r="K173" i="12"/>
  <c r="D171" i="12"/>
  <c r="D170" i="12"/>
  <c r="K170" i="12"/>
  <c r="E168" i="12"/>
  <c r="L168" i="12"/>
  <c r="E166" i="12"/>
  <c r="L166" i="12"/>
  <c r="S165" i="12"/>
  <c r="S148" i="12"/>
  <c r="S156" i="12"/>
  <c r="S143" i="12"/>
  <c r="D149" i="12"/>
  <c r="K149" i="12"/>
  <c r="M227" i="11"/>
  <c r="K227" i="11"/>
  <c r="D147" i="12"/>
  <c r="K147" i="12"/>
  <c r="E145" i="12"/>
  <c r="E141" i="12"/>
  <c r="S139" i="12"/>
  <c r="S138" i="12"/>
  <c r="M213" i="11"/>
  <c r="K213" i="11"/>
  <c r="D132" i="12"/>
  <c r="K132" i="12"/>
  <c r="S131" i="12"/>
  <c r="E130" i="12"/>
  <c r="L130" i="12"/>
  <c r="S129" i="12"/>
  <c r="K196" i="11"/>
  <c r="K191" i="11"/>
  <c r="D126" i="12"/>
  <c r="K189" i="11"/>
  <c r="D124" i="12"/>
  <c r="M187" i="11"/>
  <c r="K187" i="11"/>
  <c r="E122" i="12"/>
  <c r="S121" i="12"/>
  <c r="S119" i="12"/>
  <c r="E118" i="12"/>
  <c r="L118" i="12"/>
  <c r="D117" i="12"/>
  <c r="D195" i="12"/>
  <c r="M287" i="11"/>
  <c r="K287" i="11"/>
  <c r="D193" i="12"/>
  <c r="M277" i="11"/>
  <c r="K277" i="11"/>
  <c r="E192" i="12"/>
  <c r="E191" i="12"/>
  <c r="E189" i="12"/>
  <c r="L189" i="12"/>
  <c r="D188" i="12"/>
  <c r="M272" i="11"/>
  <c r="K272" i="11"/>
  <c r="E187" i="12"/>
  <c r="D186" i="12"/>
  <c r="K186" i="12"/>
  <c r="K273" i="12"/>
  <c r="F274" i="13"/>
  <c r="M270" i="11"/>
  <c r="D185" i="12"/>
  <c r="K185" i="12"/>
  <c r="K272" i="12"/>
  <c r="F273" i="13"/>
  <c r="M269" i="11"/>
  <c r="K269" i="11"/>
  <c r="E184" i="12"/>
  <c r="D183" i="12"/>
  <c r="D182" i="12"/>
  <c r="K182" i="12"/>
  <c r="M261" i="11"/>
  <c r="D181" i="12"/>
  <c r="D271" i="12"/>
  <c r="K181" i="12"/>
  <c r="K271" i="12"/>
  <c r="F272" i="13"/>
  <c r="E180" i="12"/>
  <c r="L180" i="12"/>
  <c r="S179" i="12"/>
  <c r="S27" i="12"/>
  <c r="M254" i="11"/>
  <c r="K254" i="11"/>
  <c r="E178" i="12"/>
  <c r="L178" i="12"/>
  <c r="S176" i="12"/>
  <c r="S25" i="12"/>
  <c r="E175" i="12"/>
  <c r="M250" i="11"/>
  <c r="K250" i="11"/>
  <c r="E172" i="12"/>
  <c r="L172" i="12"/>
  <c r="L265" i="12"/>
  <c r="S171" i="12"/>
  <c r="S24" i="12"/>
  <c r="M247" i="11"/>
  <c r="K247" i="11"/>
  <c r="D168" i="12"/>
  <c r="K168" i="12"/>
  <c r="E167" i="12"/>
  <c r="L167" i="12"/>
  <c r="L23" i="12"/>
  <c r="D166" i="12"/>
  <c r="K166" i="12"/>
  <c r="E165" i="12"/>
  <c r="E148" i="12"/>
  <c r="L165" i="12"/>
  <c r="L148" i="12"/>
  <c r="S162" i="12"/>
  <c r="S147" i="12"/>
  <c r="S149" i="12"/>
  <c r="S251" i="12"/>
  <c r="D145" i="12"/>
  <c r="K145" i="12"/>
  <c r="E144" i="12"/>
  <c r="L144" i="12"/>
  <c r="D141" i="12"/>
  <c r="M219" i="11"/>
  <c r="E139" i="12"/>
  <c r="E138" i="12"/>
  <c r="L139" i="12"/>
  <c r="L138" i="12"/>
  <c r="S137" i="12"/>
  <c r="S136" i="12"/>
  <c r="E133" i="12"/>
  <c r="L133" i="12"/>
  <c r="E131" i="12"/>
  <c r="L131" i="12"/>
  <c r="D130" i="12"/>
  <c r="K130" i="12"/>
  <c r="E129" i="12"/>
  <c r="E127" i="12"/>
  <c r="L127" i="12"/>
  <c r="L239" i="12"/>
  <c r="S126" i="12"/>
  <c r="S238" i="12"/>
  <c r="E125" i="12"/>
  <c r="S124" i="12"/>
  <c r="S20" i="12"/>
  <c r="E123" i="12"/>
  <c r="D122" i="12"/>
  <c r="M185" i="11"/>
  <c r="E121" i="12"/>
  <c r="L121" i="12"/>
  <c r="L19" i="12"/>
  <c r="E119" i="12"/>
  <c r="L119" i="12"/>
  <c r="D118" i="12"/>
  <c r="K118" i="12"/>
  <c r="L196" i="12"/>
  <c r="E194" i="12"/>
  <c r="L194" i="12"/>
  <c r="D192" i="12"/>
  <c r="D191" i="12"/>
  <c r="K191" i="12"/>
  <c r="M275" i="11"/>
  <c r="K275" i="11"/>
  <c r="D189" i="12"/>
  <c r="K189" i="12"/>
  <c r="M273" i="11"/>
  <c r="K273" i="11"/>
  <c r="D187" i="12"/>
  <c r="M271" i="11"/>
  <c r="K271" i="11"/>
  <c r="K270" i="11"/>
  <c r="D184" i="12"/>
  <c r="S182" i="12"/>
  <c r="K261" i="11"/>
  <c r="D180" i="12"/>
  <c r="K180" i="12"/>
  <c r="K255" i="11"/>
  <c r="E179" i="12"/>
  <c r="D178" i="12"/>
  <c r="K178" i="12"/>
  <c r="M253" i="11"/>
  <c r="K253" i="11"/>
  <c r="E176" i="12"/>
  <c r="L176" i="12"/>
  <c r="D175" i="12"/>
  <c r="M251" i="11"/>
  <c r="K251" i="11"/>
  <c r="E173" i="12"/>
  <c r="L173" i="12"/>
  <c r="D172" i="12"/>
  <c r="K172" i="12"/>
  <c r="M248" i="11"/>
  <c r="K248" i="11"/>
  <c r="E171" i="12"/>
  <c r="E170" i="12"/>
  <c r="L170" i="12"/>
  <c r="S169" i="12"/>
  <c r="S263" i="12"/>
  <c r="M245" i="11"/>
  <c r="K245" i="11"/>
  <c r="D167" i="12"/>
  <c r="K167" i="12"/>
  <c r="K23" i="12"/>
  <c r="F24" i="13"/>
  <c r="D165" i="12"/>
  <c r="D148" i="12"/>
  <c r="K165" i="12"/>
  <c r="K148" i="12"/>
  <c r="F149" i="13"/>
  <c r="S159" i="12"/>
  <c r="S144" i="12"/>
  <c r="M228" i="11"/>
  <c r="E149" i="12"/>
  <c r="L149" i="12"/>
  <c r="E147" i="12"/>
  <c r="L147" i="12"/>
  <c r="M225" i="11"/>
  <c r="K225" i="11"/>
  <c r="S145" i="12"/>
  <c r="S141" i="12"/>
  <c r="D144" i="12"/>
  <c r="K144" i="12"/>
  <c r="D139" i="12"/>
  <c r="D138" i="12"/>
  <c r="K139" i="12"/>
  <c r="K138" i="12"/>
  <c r="F139" i="13"/>
  <c r="M217" i="11"/>
  <c r="K217" i="11"/>
  <c r="D133" i="12"/>
  <c r="K133" i="12"/>
  <c r="M212" i="11"/>
  <c r="K212" i="11"/>
  <c r="E132" i="12"/>
  <c r="L132" i="12"/>
  <c r="D131" i="12"/>
  <c r="M202" i="11"/>
  <c r="K202" i="11"/>
  <c r="D129" i="12"/>
  <c r="D127" i="12"/>
  <c r="K127" i="12"/>
  <c r="K239" i="12"/>
  <c r="F240" i="13"/>
  <c r="M190" i="11"/>
  <c r="K190" i="11"/>
  <c r="E126" i="12"/>
  <c r="D125" i="12"/>
  <c r="K188" i="11"/>
  <c r="E124" i="12"/>
  <c r="D123" i="12"/>
  <c r="D121" i="12"/>
  <c r="K121" i="12"/>
  <c r="K19" i="12"/>
  <c r="F20" i="13"/>
  <c r="M182" i="11"/>
  <c r="K182" i="11"/>
  <c r="L120" i="12"/>
  <c r="L234" i="12"/>
  <c r="D119" i="12"/>
  <c r="K119" i="12"/>
  <c r="K178" i="11"/>
  <c r="E117" i="12"/>
  <c r="L117" i="12"/>
  <c r="E116" i="12"/>
  <c r="D116" i="12"/>
  <c r="K175" i="11"/>
  <c r="E115" i="12"/>
  <c r="D115" i="12"/>
  <c r="L115" i="12"/>
  <c r="L230" i="12"/>
  <c r="K115" i="12"/>
  <c r="K230" i="12"/>
  <c r="F231" i="13"/>
  <c r="E114" i="12"/>
  <c r="D114" i="12"/>
  <c r="E113" i="12"/>
  <c r="D113" i="12"/>
  <c r="K172" i="11"/>
  <c r="S112" i="12"/>
  <c r="S17" i="12"/>
  <c r="E111" i="12"/>
  <c r="D111" i="12"/>
  <c r="E110" i="12"/>
  <c r="D110" i="12"/>
  <c r="S110" i="12"/>
  <c r="K110" i="12"/>
  <c r="L335" i="12"/>
  <c r="L74" i="12"/>
  <c r="K335" i="12"/>
  <c r="K74" i="12"/>
  <c r="F75" i="13"/>
  <c r="S333" i="12"/>
  <c r="S73" i="12"/>
  <c r="L333" i="12"/>
  <c r="L73" i="12"/>
  <c r="K333" i="12"/>
  <c r="K73" i="12"/>
  <c r="F74" i="13"/>
  <c r="E332" i="12"/>
  <c r="E363" i="12"/>
  <c r="D332" i="12"/>
  <c r="D363" i="12"/>
  <c r="L332" i="12"/>
  <c r="L363" i="12"/>
  <c r="K332" i="12"/>
  <c r="K363" i="12"/>
  <c r="L329" i="12"/>
  <c r="L71" i="12"/>
  <c r="K329" i="12"/>
  <c r="K71" i="12"/>
  <c r="F72" i="13"/>
  <c r="S327" i="12"/>
  <c r="S69" i="12"/>
  <c r="E325" i="12"/>
  <c r="E68" i="12"/>
  <c r="D325" i="12"/>
  <c r="D68" i="12"/>
  <c r="S325" i="12"/>
  <c r="S68" i="12"/>
  <c r="E324" i="12"/>
  <c r="E354" i="12"/>
  <c r="D324" i="12"/>
  <c r="D354" i="12"/>
  <c r="K324" i="12"/>
  <c r="K354" i="12"/>
  <c r="K320" i="12"/>
  <c r="K161" i="12"/>
  <c r="F162" i="13"/>
  <c r="E319" i="12"/>
  <c r="E358" i="12"/>
  <c r="D319" i="12"/>
  <c r="D358" i="12"/>
  <c r="L319" i="12"/>
  <c r="L358" i="12"/>
  <c r="K319" i="12"/>
  <c r="K358" i="12"/>
  <c r="S315" i="12"/>
  <c r="S67" i="12"/>
  <c r="E310" i="12"/>
  <c r="E351" i="12"/>
  <c r="D310" i="12"/>
  <c r="D351" i="12"/>
  <c r="L310" i="12"/>
  <c r="L351" i="12"/>
  <c r="K310" i="12"/>
  <c r="K351" i="12"/>
  <c r="S309" i="12"/>
  <c r="S350" i="12"/>
  <c r="S308" i="12"/>
  <c r="S66" i="12"/>
  <c r="L307" i="12"/>
  <c r="L65" i="12"/>
  <c r="K307" i="12"/>
  <c r="K65" i="12"/>
  <c r="F66" i="13"/>
  <c r="L306" i="12"/>
  <c r="L64" i="12"/>
  <c r="K306" i="12"/>
  <c r="K64" i="12"/>
  <c r="F65" i="13"/>
  <c r="S304" i="12"/>
  <c r="S62" i="12"/>
  <c r="S302" i="12"/>
  <c r="S60" i="12"/>
  <c r="S300" i="12"/>
  <c r="S58" i="12"/>
  <c r="L297" i="12"/>
  <c r="L347" i="12"/>
  <c r="K297" i="12"/>
  <c r="K347" i="12"/>
  <c r="E294" i="12"/>
  <c r="E345" i="12"/>
  <c r="D294" i="12"/>
  <c r="D345" i="12"/>
  <c r="L294" i="12"/>
  <c r="L345" i="12"/>
  <c r="K294" i="12"/>
  <c r="K345" i="12"/>
  <c r="S293" i="12"/>
  <c r="S56" i="12"/>
  <c r="L290" i="12"/>
  <c r="L343" i="12"/>
  <c r="K290" i="12"/>
  <c r="K343" i="12"/>
  <c r="S289" i="12"/>
  <c r="S158" i="12"/>
  <c r="K289" i="12"/>
  <c r="K158" i="12"/>
  <c r="F159" i="13"/>
  <c r="E283" i="12"/>
  <c r="E341" i="12"/>
  <c r="D283" i="12"/>
  <c r="D341" i="12"/>
  <c r="L283" i="12"/>
  <c r="K283" i="12"/>
  <c r="E282" i="12"/>
  <c r="D282" i="12"/>
  <c r="L282" i="12"/>
  <c r="K282" i="12"/>
  <c r="E281" i="12"/>
  <c r="D281" i="12"/>
  <c r="S281" i="12"/>
  <c r="S339" i="12"/>
  <c r="L281" i="12"/>
  <c r="K281" i="12"/>
  <c r="E280" i="12"/>
  <c r="E338" i="12"/>
  <c r="D280" i="12"/>
  <c r="D338" i="12"/>
  <c r="L280" i="12"/>
  <c r="K280" i="12"/>
  <c r="K338" i="12"/>
  <c r="E279" i="12"/>
  <c r="D279" i="12"/>
  <c r="L279" i="12"/>
  <c r="K279" i="12"/>
  <c r="E278" i="12"/>
  <c r="D278" i="12"/>
  <c r="S278" i="12"/>
  <c r="E277" i="12"/>
  <c r="D277" i="12"/>
  <c r="L277" i="12"/>
  <c r="K277" i="12"/>
  <c r="E276" i="12"/>
  <c r="D276" i="12"/>
  <c r="L276" i="12"/>
  <c r="K276" i="12"/>
  <c r="E275" i="12"/>
  <c r="D275" i="12"/>
  <c r="L275" i="12"/>
  <c r="K275" i="12"/>
  <c r="E274" i="12"/>
  <c r="D274" i="12"/>
  <c r="L274" i="12"/>
  <c r="K274" i="12"/>
  <c r="E273" i="12"/>
  <c r="D273" i="12"/>
  <c r="S273" i="12"/>
  <c r="S332" i="12"/>
  <c r="E272" i="12"/>
  <c r="E331" i="12"/>
  <c r="D272" i="12"/>
  <c r="D331" i="12"/>
  <c r="S272" i="12"/>
  <c r="S331" i="12"/>
  <c r="E270" i="12"/>
  <c r="D270" i="12"/>
  <c r="L270" i="12"/>
  <c r="K270" i="12"/>
  <c r="L269" i="12"/>
  <c r="L328" i="12"/>
  <c r="K269" i="12"/>
  <c r="K328" i="12"/>
  <c r="E268" i="12"/>
  <c r="D268" i="12"/>
  <c r="L268" i="12"/>
  <c r="L327" i="12"/>
  <c r="K268" i="12"/>
  <c r="K327" i="12"/>
  <c r="S267" i="12"/>
  <c r="S51" i="12"/>
  <c r="E266" i="12"/>
  <c r="D266" i="12"/>
  <c r="L266" i="12"/>
  <c r="K266" i="12"/>
  <c r="E265" i="12"/>
  <c r="D265" i="12"/>
  <c r="K265" i="12"/>
  <c r="K50" i="12"/>
  <c r="F51" i="13"/>
  <c r="E264" i="12"/>
  <c r="D264" i="12"/>
  <c r="L264" i="12"/>
  <c r="K264" i="12"/>
  <c r="E263" i="12"/>
  <c r="D263" i="12"/>
  <c r="E262" i="12"/>
  <c r="D262" i="12"/>
  <c r="S262" i="12"/>
  <c r="S49" i="12"/>
  <c r="E261" i="12"/>
  <c r="D261" i="12"/>
  <c r="L261" i="12"/>
  <c r="K261" i="12"/>
  <c r="E260" i="12"/>
  <c r="D260" i="12"/>
  <c r="L260" i="12"/>
  <c r="K260" i="12"/>
  <c r="E258" i="12"/>
  <c r="D258" i="12"/>
  <c r="E257" i="12"/>
  <c r="D257" i="12"/>
  <c r="L257" i="12"/>
  <c r="L320" i="12"/>
  <c r="E256" i="12"/>
  <c r="D256" i="12"/>
  <c r="S256" i="12"/>
  <c r="S47" i="12"/>
  <c r="L256" i="12"/>
  <c r="K256" i="12"/>
  <c r="E255" i="12"/>
  <c r="D255" i="12"/>
  <c r="L255" i="12"/>
  <c r="K255" i="12"/>
  <c r="E254" i="12"/>
  <c r="D254" i="12"/>
  <c r="L254" i="12"/>
  <c r="K254" i="12"/>
  <c r="E253" i="12"/>
  <c r="D253" i="12"/>
  <c r="L253" i="12"/>
  <c r="L317" i="12"/>
  <c r="E252" i="12"/>
  <c r="D252" i="12"/>
  <c r="L252" i="12"/>
  <c r="K252" i="12"/>
  <c r="E251" i="12"/>
  <c r="D251" i="12"/>
  <c r="L251" i="12"/>
  <c r="L315" i="12"/>
  <c r="K251" i="12"/>
  <c r="K315" i="12"/>
  <c r="E250" i="12"/>
  <c r="D250" i="12"/>
  <c r="L250" i="12"/>
  <c r="K250" i="12"/>
  <c r="E249" i="12"/>
  <c r="D249" i="12"/>
  <c r="L249" i="12"/>
  <c r="K249" i="12"/>
  <c r="E248" i="12"/>
  <c r="D248" i="12"/>
  <c r="L248" i="12"/>
  <c r="K248" i="12"/>
  <c r="E246" i="12"/>
  <c r="E45" i="12"/>
  <c r="D246" i="12"/>
  <c r="D45" i="12"/>
  <c r="S246" i="12"/>
  <c r="S45" i="12"/>
  <c r="L246" i="12"/>
  <c r="L45" i="12"/>
  <c r="K246" i="12"/>
  <c r="K45" i="12"/>
  <c r="F46" i="13"/>
  <c r="S245" i="12"/>
  <c r="S311" i="12"/>
  <c r="E244" i="12"/>
  <c r="D244" i="12"/>
  <c r="L244" i="12"/>
  <c r="K244" i="12"/>
  <c r="E243" i="12"/>
  <c r="D243" i="12"/>
  <c r="L243" i="12"/>
  <c r="L309" i="12"/>
  <c r="K243" i="12"/>
  <c r="K309" i="12"/>
  <c r="E242" i="12"/>
  <c r="D242" i="12"/>
  <c r="L242" i="12"/>
  <c r="K242" i="12"/>
  <c r="E241" i="12"/>
  <c r="D241" i="12"/>
  <c r="S241" i="12"/>
  <c r="S155" i="12"/>
  <c r="L241" i="12"/>
  <c r="K241" i="12"/>
  <c r="E240" i="12"/>
  <c r="D240" i="12"/>
  <c r="L240" i="12"/>
  <c r="K240" i="12"/>
  <c r="E239" i="12"/>
  <c r="D239" i="12"/>
  <c r="E238" i="12"/>
  <c r="D238" i="12"/>
  <c r="L238" i="12"/>
  <c r="K238" i="12"/>
  <c r="E237" i="12"/>
  <c r="D237" i="12"/>
  <c r="S237" i="12"/>
  <c r="S154" i="12"/>
  <c r="L237" i="12"/>
  <c r="K237" i="12"/>
  <c r="E236" i="12"/>
  <c r="D236" i="12"/>
  <c r="L236" i="12"/>
  <c r="L304" i="12"/>
  <c r="K236" i="12"/>
  <c r="K304" i="12"/>
  <c r="E235" i="12"/>
  <c r="D235" i="12"/>
  <c r="L235" i="12"/>
  <c r="L303" i="12"/>
  <c r="K235" i="12"/>
  <c r="E234" i="12"/>
  <c r="D234" i="12"/>
  <c r="K234" i="12"/>
  <c r="E233" i="12"/>
  <c r="D233" i="12"/>
  <c r="L233" i="12"/>
  <c r="K233" i="12"/>
  <c r="K302" i="12"/>
  <c r="E232" i="12"/>
  <c r="D232" i="12"/>
  <c r="K232" i="12"/>
  <c r="E231" i="12"/>
  <c r="D231" i="12"/>
  <c r="L231" i="12"/>
  <c r="L301" i="12"/>
  <c r="K231" i="12"/>
  <c r="E230" i="12"/>
  <c r="D230" i="12"/>
  <c r="S230" i="12"/>
  <c r="S42" i="12"/>
  <c r="E229" i="12"/>
  <c r="D229" i="12"/>
  <c r="L229" i="12"/>
  <c r="K229" i="12"/>
  <c r="E228" i="12"/>
  <c r="D228" i="12"/>
  <c r="L228" i="12"/>
  <c r="L300" i="12"/>
  <c r="K228" i="12"/>
  <c r="K300" i="12"/>
  <c r="E227" i="12"/>
  <c r="D227" i="12"/>
  <c r="S227" i="12"/>
  <c r="S152" i="12"/>
  <c r="L227" i="12"/>
  <c r="K227" i="12"/>
  <c r="E226" i="12"/>
  <c r="E299" i="12"/>
  <c r="D226" i="12"/>
  <c r="D299" i="12"/>
  <c r="L226" i="12"/>
  <c r="K226" i="12"/>
  <c r="E225" i="12"/>
  <c r="D225" i="12"/>
  <c r="L225" i="12"/>
  <c r="K225" i="12"/>
  <c r="E224" i="12"/>
  <c r="D224" i="12"/>
  <c r="L224" i="12"/>
  <c r="K224" i="12"/>
  <c r="E223" i="12"/>
  <c r="D223" i="12"/>
  <c r="L223" i="12"/>
  <c r="K223" i="12"/>
  <c r="E221" i="12"/>
  <c r="D221" i="12"/>
  <c r="L221" i="12"/>
  <c r="K221" i="12"/>
  <c r="E218" i="12"/>
  <c r="D218" i="12"/>
  <c r="S218" i="12"/>
  <c r="S39" i="12"/>
  <c r="L218" i="12"/>
  <c r="L39" i="12"/>
  <c r="K218" i="12"/>
  <c r="K39" i="12"/>
  <c r="F40" i="13"/>
  <c r="E217" i="12"/>
  <c r="D217" i="12"/>
  <c r="E216" i="12"/>
  <c r="D216" i="12"/>
  <c r="L216" i="12"/>
  <c r="L292" i="12"/>
  <c r="K216" i="12"/>
  <c r="K292" i="12"/>
  <c r="F293" i="13"/>
  <c r="E215" i="12"/>
  <c r="D215" i="12"/>
  <c r="L215" i="12"/>
  <c r="L38" i="12"/>
  <c r="K215" i="12"/>
  <c r="E214" i="12"/>
  <c r="E37" i="12"/>
  <c r="D214" i="12"/>
  <c r="D37" i="12"/>
  <c r="S214" i="12"/>
  <c r="S37" i="12"/>
  <c r="L214" i="12"/>
  <c r="L37" i="12"/>
  <c r="K214" i="12"/>
  <c r="K37" i="12"/>
  <c r="F38" i="13"/>
  <c r="E213" i="12"/>
  <c r="D213" i="12"/>
  <c r="L213" i="12"/>
  <c r="K213" i="12"/>
  <c r="E212" i="12"/>
  <c r="D212" i="12"/>
  <c r="S212" i="12"/>
  <c r="S36" i="12"/>
  <c r="E211" i="12"/>
  <c r="D211" i="12"/>
  <c r="L211" i="12"/>
  <c r="K211" i="12"/>
  <c r="E210" i="12"/>
  <c r="D210" i="12"/>
  <c r="S210" i="12"/>
  <c r="S151" i="12"/>
  <c r="E209" i="12"/>
  <c r="D209" i="12"/>
  <c r="L209" i="12"/>
  <c r="L289" i="12"/>
  <c r="K209" i="12"/>
  <c r="E208" i="12"/>
  <c r="D208" i="12"/>
  <c r="L208" i="12"/>
  <c r="K208" i="12"/>
  <c r="E207" i="12"/>
  <c r="D207" i="12"/>
  <c r="L207" i="12"/>
  <c r="L287" i="12"/>
  <c r="K207" i="12"/>
  <c r="K287" i="12"/>
  <c r="F288" i="13"/>
  <c r="E206" i="12"/>
  <c r="E286" i="12"/>
  <c r="D206" i="12"/>
  <c r="D286" i="12"/>
  <c r="L206" i="12"/>
  <c r="L286" i="12"/>
  <c r="K206" i="12"/>
  <c r="K286" i="12"/>
  <c r="F287" i="13"/>
  <c r="E205" i="12"/>
  <c r="D205" i="12"/>
  <c r="L205" i="12"/>
  <c r="L285" i="12"/>
  <c r="K205" i="12"/>
  <c r="K285" i="12"/>
  <c r="F286" i="13"/>
  <c r="E204" i="12"/>
  <c r="D204" i="12"/>
  <c r="S204" i="12"/>
  <c r="S150" i="12"/>
  <c r="L204" i="12"/>
  <c r="K204" i="12"/>
  <c r="E203" i="12"/>
  <c r="D203" i="12"/>
  <c r="L203" i="12"/>
  <c r="K203" i="12"/>
  <c r="S408" i="12"/>
  <c r="S101" i="12"/>
  <c r="S406" i="12"/>
  <c r="S100" i="12"/>
  <c r="S398" i="12"/>
  <c r="S98" i="12"/>
  <c r="S372" i="12"/>
  <c r="S88" i="12"/>
  <c r="S370" i="12"/>
  <c r="S386" i="12"/>
  <c r="E368" i="12"/>
  <c r="D368" i="12"/>
  <c r="E367" i="12"/>
  <c r="D367" i="12"/>
  <c r="E366" i="12"/>
  <c r="D366" i="12"/>
  <c r="S366" i="12"/>
  <c r="S86" i="12"/>
  <c r="E365" i="12"/>
  <c r="D365" i="12"/>
  <c r="S365" i="12"/>
  <c r="S382" i="12"/>
  <c r="E364" i="12"/>
  <c r="D364" i="12"/>
  <c r="E362" i="12"/>
  <c r="D362" i="12"/>
  <c r="E361" i="12"/>
  <c r="D361" i="12"/>
  <c r="E360" i="12"/>
  <c r="D360" i="12"/>
  <c r="E359" i="12"/>
  <c r="D359" i="12"/>
  <c r="E357" i="12"/>
  <c r="D357" i="12"/>
  <c r="E356" i="12"/>
  <c r="D356" i="12"/>
  <c r="E355" i="12"/>
  <c r="D355" i="12"/>
  <c r="E353" i="12"/>
  <c r="D353" i="12"/>
  <c r="E352" i="12"/>
  <c r="D352" i="12"/>
  <c r="E350" i="12"/>
  <c r="D350" i="12"/>
  <c r="E348" i="12"/>
  <c r="D348" i="12"/>
  <c r="S348" i="12"/>
  <c r="E347" i="12"/>
  <c r="D347" i="12"/>
  <c r="E346" i="12"/>
  <c r="D346" i="12"/>
  <c r="E344" i="12"/>
  <c r="D344" i="12"/>
  <c r="S344" i="12"/>
  <c r="S77" i="12"/>
  <c r="E343" i="12"/>
  <c r="D343" i="12"/>
  <c r="E342" i="12"/>
  <c r="D342" i="12"/>
  <c r="L30" i="12"/>
  <c r="K30" i="12"/>
  <c r="L28" i="12"/>
  <c r="L184" i="12"/>
  <c r="K28" i="12"/>
  <c r="K184" i="12"/>
  <c r="F185" i="13"/>
  <c r="I31" i="12"/>
  <c r="I187" i="12"/>
  <c r="E188" i="13"/>
  <c r="I43" i="12"/>
  <c r="I110" i="12"/>
  <c r="E111" i="13"/>
  <c r="L40" i="12"/>
  <c r="K40" i="12"/>
  <c r="I40" i="12"/>
  <c r="I109" i="12"/>
  <c r="E110" i="13"/>
  <c r="K44" i="12"/>
  <c r="K47" i="12"/>
  <c r="K46" i="12"/>
  <c r="L47" i="12"/>
  <c r="L46" i="12"/>
  <c r="S35" i="12"/>
  <c r="S106" i="12"/>
  <c r="K38" i="12"/>
  <c r="E40" i="12"/>
  <c r="L57" i="12"/>
  <c r="L56" i="12"/>
  <c r="L200" i="12"/>
  <c r="K57" i="12"/>
  <c r="K56" i="12"/>
  <c r="K200" i="12"/>
  <c r="F201" i="13"/>
  <c r="I79" i="12"/>
  <c r="I127" i="12"/>
  <c r="E128" i="13"/>
  <c r="I81" i="12"/>
  <c r="I128" i="12"/>
  <c r="E129" i="13"/>
  <c r="S102" i="12"/>
  <c r="S133" i="12"/>
  <c r="E136" i="12"/>
  <c r="D136" i="12"/>
  <c r="K136" i="12"/>
  <c r="E143" i="12"/>
  <c r="D143" i="12"/>
  <c r="E142" i="12"/>
  <c r="D142" i="12"/>
  <c r="S142" i="12"/>
  <c r="L143" i="12"/>
  <c r="K143" i="12"/>
  <c r="L142" i="12"/>
  <c r="L140" i="12"/>
  <c r="K142" i="12"/>
  <c r="K140" i="12"/>
  <c r="F141" i="13"/>
  <c r="L141" i="12"/>
  <c r="K141" i="12"/>
  <c r="E161" i="12"/>
  <c r="D161" i="12"/>
  <c r="S161" i="12"/>
  <c r="S146" i="12"/>
  <c r="K174" i="12"/>
  <c r="K267" i="12"/>
  <c r="F268" i="13"/>
  <c r="L174" i="12"/>
  <c r="L267" i="12"/>
  <c r="S174" i="12"/>
  <c r="D174" i="12"/>
  <c r="E174" i="12"/>
  <c r="K163" i="12"/>
  <c r="K259" i="12"/>
  <c r="F260" i="13"/>
  <c r="S177" i="12"/>
  <c r="E177" i="12"/>
  <c r="D177" i="12"/>
  <c r="I195" i="12"/>
  <c r="I278" i="12"/>
  <c r="E279" i="13"/>
  <c r="E8" i="12"/>
  <c r="D8" i="12"/>
  <c r="L8" i="12"/>
  <c r="L169" i="12"/>
  <c r="K8" i="12"/>
  <c r="K169" i="12"/>
  <c r="F170" i="13"/>
  <c r="E219" i="12"/>
  <c r="D219" i="12"/>
  <c r="L219" i="12"/>
  <c r="K219" i="12"/>
  <c r="L232" i="12"/>
  <c r="L291" i="12"/>
  <c r="L344" i="12"/>
  <c r="K291" i="12"/>
  <c r="K344" i="12"/>
  <c r="K262" i="12"/>
  <c r="L262" i="12"/>
  <c r="K298" i="12"/>
  <c r="K348" i="12"/>
  <c r="L298" i="12"/>
  <c r="L348" i="12"/>
  <c r="K284" i="12"/>
  <c r="K52" i="12"/>
  <c r="F53" i="13"/>
  <c r="L284" i="12"/>
  <c r="K288" i="12"/>
  <c r="L288" i="12"/>
  <c r="K278" i="12"/>
  <c r="L278" i="12"/>
  <c r="K303" i="12"/>
  <c r="K305" i="12"/>
  <c r="L305" i="12"/>
  <c r="I307" i="12"/>
  <c r="I65" i="12"/>
  <c r="K301" i="12"/>
  <c r="I301" i="12"/>
  <c r="I59" i="12"/>
  <c r="D301" i="12"/>
  <c r="E301" i="12"/>
  <c r="L299" i="12"/>
  <c r="K299" i="12"/>
  <c r="L302" i="12"/>
  <c r="L325" i="12"/>
  <c r="L68" i="12"/>
  <c r="K325" i="12"/>
  <c r="K68" i="12"/>
  <c r="K374" i="12"/>
  <c r="K90" i="12"/>
  <c r="L371" i="12"/>
  <c r="L87" i="12"/>
  <c r="K371" i="12"/>
  <c r="K87" i="12"/>
  <c r="L368" i="12"/>
  <c r="K368" i="12"/>
  <c r="L367" i="12"/>
  <c r="K367" i="12"/>
  <c r="L366" i="12"/>
  <c r="K366" i="12"/>
  <c r="L365" i="12"/>
  <c r="K365" i="12"/>
  <c r="L364" i="12"/>
  <c r="L85" i="12"/>
  <c r="K364" i="12"/>
  <c r="K85" i="12"/>
  <c r="L362" i="12"/>
  <c r="K362" i="12"/>
  <c r="L361" i="12"/>
  <c r="K361" i="12"/>
  <c r="L360" i="12"/>
  <c r="K360" i="12"/>
  <c r="L359" i="12"/>
  <c r="K359" i="12"/>
  <c r="L357" i="12"/>
  <c r="K357" i="12"/>
  <c r="L356" i="12"/>
  <c r="K356" i="12"/>
  <c r="L355" i="12"/>
  <c r="K355" i="12"/>
  <c r="L353" i="12"/>
  <c r="K353" i="12"/>
  <c r="L352" i="12"/>
  <c r="K352" i="12"/>
  <c r="L349" i="12"/>
  <c r="K349" i="12"/>
  <c r="L346" i="12"/>
  <c r="K346" i="12"/>
  <c r="K342" i="12"/>
  <c r="L342" i="12"/>
  <c r="L341" i="12"/>
  <c r="K341" i="12"/>
  <c r="S341" i="12"/>
  <c r="S75" i="12"/>
  <c r="L354" i="12"/>
  <c r="L338" i="12"/>
  <c r="L163" i="12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65" i="11" l="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<sst xmlns="http://schemas.openxmlformats.org/spreadsheetml/2006/main" count="7562" uniqueCount="1893">
  <si>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</si>
  <si>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</si>
  <si>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</si>
  <si>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</si>
  <si>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</si>
  <si>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</si>
  <si>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</si>
  <si>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</si>
  <si>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</si>
  <si>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</si>
  <si>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</si>
  <si>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</si>
  <si>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</si>
  <si>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</si>
  <si>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</si>
  <si>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</si>
  <si>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</si>
  <si>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</si>
  <si>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</si>
  <si>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</si>
  <si>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</si>
  <si>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</si>
  <si>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</si>
  <si>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</si>
  <si>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</si>
  <si>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</si>
  <si>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</si>
  <si>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</si>
  <si>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</si>
  <si>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</si>
  <si>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</si>
  <si>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</si>
  <si>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</si>
  <si>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</si>
  <si>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</si>
  <si>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</si>
  <si>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</si>
  <si>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</si>
  <si>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</si>
  <si>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</si>
  <si>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</si>
  <si>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</si>
  <si>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</si>
  <si>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</si>
  <si>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</si>
  <si>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</si>
  <si>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</si>
  <si>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</si>
  <si>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</si>
  <si>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</si>
  <si>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</si>
  <si>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</si>
  <si>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</si>
  <si>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</si>
  <si>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</si>
  <si>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</si>
  <si>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</si>
  <si>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</si>
  <si>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</si>
  <si>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</si>
  <si>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</si>
  <si>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</si>
  <si>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</si>
  <si>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</si>
  <si>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</si>
  <si>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</si>
  <si>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</si>
  <si>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</si>
  <si>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</si>
  <si>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</si>
  <si>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</si>
  <si>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</si>
  <si>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</si>
  <si>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</si>
  <si>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</si>
  <si>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</si>
  <si>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</si>
  <si>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</si>
  <si>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</si>
  <si>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</si>
  <si>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</si>
  <si>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</si>
  <si>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</si>
  <si>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</si>
  <si>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</si>
  <si>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</si>
  <si>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</si>
  <si>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</si>
  <si>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</si>
  <si>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</si>
  <si>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</si>
  <si>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</si>
  <si>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</si>
  <si>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</si>
  <si>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</si>
  <si>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</si>
  <si>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</si>
  <si>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</si>
  <si>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</si>
  <si>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</si>
  <si>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</si>
  <si>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</si>
  <si>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</si>
  <si>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</si>
  <si>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</si>
  <si>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</si>
  <si>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</si>
  <si>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</si>
  <si>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</si>
  <si>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</si>
  <si>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</si>
  <si>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</si>
  <si>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</si>
  <si>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</si>
  <si>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</si>
  <si>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</si>
  <si>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</si>
  <si>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</si>
  <si>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</si>
  <si>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</si>
  <si>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</si>
  <si>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</si>
  <si>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</si>
  <si>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</si>
  <si>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</si>
  <si>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</si>
  <si>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</si>
  <si>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</si>
  <si>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</si>
  <si>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</si>
  <si>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</si>
  <si>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</si>
  <si>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</si>
  <si>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</si>
  <si>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</si>
  <si>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</si>
  <si>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</si>
  <si>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</si>
  <si>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</si>
  <si>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</si>
  <si>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</si>
  <si>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</si>
  <si>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</si>
  <si>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</si>
  <si>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</si>
  <si>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</si>
  <si>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</si>
  <si>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</si>
  <si>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</si>
  <si>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</si>
  <si>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</si>
  <si>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</si>
  <si>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</si>
  <si>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</si>
  <si>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</si>
  <si>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</si>
  <si>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</si>
  <si>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</si>
  <si>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</si>
  <si>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</si>
  <si>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</si>
  <si>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</si>
  <si>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</si>
  <si>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</si>
  <si>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</si>
  <si>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</si>
  <si>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</si>
  <si>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</si>
  <si>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</si>
  <si>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</si>
  <si>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</si>
  <si>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</si>
  <si>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</si>
  <si>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</si>
  <si>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</si>
  <si>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</si>
  <si>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</si>
  <si>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</si>
  <si>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</si>
  <si>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</si>
  <si>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</si>
  <si>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</si>
  <si>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</si>
  <si>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</si>
  <si>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</si>
  <si>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</si>
  <si>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</si>
  <si>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</si>
  <si>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</si>
  <si>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</si>
  <si>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</si>
  <si>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</si>
  <si>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</si>
  <si>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</si>
  <si>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</si>
  <si>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</si>
  <si>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</si>
  <si>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</si>
  <si>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</si>
  <si>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</si>
  <si>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</si>
  <si>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</si>
  <si>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</si>
  <si>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</si>
  <si>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</si>
  <si>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</si>
  <si>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</si>
  <si>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</si>
  <si>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</si>
  <si>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</si>
  <si>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</si>
  <si>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</si>
  <si>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</si>
  <si>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</si>
  <si>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</si>
  <si>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</si>
  <si>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</si>
  <si>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</si>
  <si>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</si>
  <si>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</si>
  <si>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</si>
  <si>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</si>
  <si>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</si>
  <si>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</si>
  <si>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</si>
  <si>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</si>
  <si>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</si>
  <si>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</si>
  <si>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</si>
  <si>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</si>
  <si>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</si>
  <si>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</si>
  <si>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</si>
  <si>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</si>
  <si>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</si>
  <si>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</si>
  <si>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</si>
  <si>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</si>
  <si>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</si>
  <si>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</si>
  <si>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</si>
  <si>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</si>
  <si>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</si>
  <si>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</si>
  <si>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</si>
  <si>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</si>
  <si>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</si>
  <si>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</si>
  <si>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</si>
  <si>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</si>
  <si>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</si>
  <si>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</si>
  <si>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</si>
  <si>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</si>
  <si>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</si>
  <si>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</si>
  <si>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</si>
  <si>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</si>
  <si>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</si>
  <si>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</si>
  <si>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</si>
  <si>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</si>
  <si>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</si>
  <si>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</si>
  <si>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</si>
  <si>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</si>
  <si>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</si>
  <si>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</si>
  <si>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</si>
  <si>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</si>
  <si>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</si>
  <si>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</si>
  <si>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</si>
  <si>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</si>
  <si>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</si>
  <si>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</si>
  <si>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</si>
  <si>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</si>
  <si>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</si>
  <si>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</si>
  <si>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</si>
  <si>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</si>
  <si>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</si>
  <si>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</si>
  <si>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</si>
  <si>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</si>
  <si>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</si>
  <si>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</si>
  <si>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</si>
  <si>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</si>
  <si>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</si>
  <si>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</si>
  <si>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</si>
  <si>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</si>
  <si>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</si>
  <si>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</si>
  <si>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</si>
  <si>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</si>
  <si>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</si>
  <si>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</si>
  <si>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</si>
  <si>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</si>
  <si>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</si>
  <si>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</si>
  <si>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</si>
  <si>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</si>
  <si>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</si>
  <si>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</si>
  <si>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</si>
  <si>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</si>
  <si>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</si>
  <si>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</si>
  <si>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</si>
  <si>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</si>
  <si>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</si>
  <si>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</si>
  <si>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</si>
  <si>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</si>
  <si>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</si>
  <si>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</si>
  <si>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</si>
  <si>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</si>
  <si>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</si>
  <si>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</si>
  <si>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</si>
  <si>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</si>
  <si>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</si>
  <si>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</si>
  <si>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</si>
  <si>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</si>
  <si>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</si>
  <si>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</si>
  <si>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</si>
  <si>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</si>
  <si>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</si>
  <si>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</si>
  <si>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</si>
  <si>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</si>
  <si>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</si>
  <si>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</si>
  <si>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</si>
  <si>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</si>
  <si>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</si>
  <si>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</si>
  <si>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</si>
  <si>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</si>
  <si>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</si>
  <si>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</si>
  <si>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</si>
  <si>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</si>
  <si>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</si>
  <si>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</si>
  <si>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</si>
  <si>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</si>
  <si>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</si>
  <si>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</si>
  <si>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</si>
  <si>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</si>
  <si>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</si>
  <si>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</si>
  <si>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</si>
  <si>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</si>
  <si>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</si>
  <si>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</si>
  <si>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</si>
  <si>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</si>
  <si>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</si>
  <si>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</si>
  <si>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</si>
  <si>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</si>
  <si>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</si>
  <si>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</si>
  <si>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</si>
  <si>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</si>
  <si>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</si>
  <si>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</si>
  <si>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</si>
  <si>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</si>
  <si>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</si>
  <si>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</si>
  <si>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</si>
  <si>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</si>
  <si>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</si>
  <si>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</si>
  <si>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</si>
  <si>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</si>
  <si>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</si>
  <si>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</si>
  <si>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</si>
  <si>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</si>
  <si>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</si>
  <si>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</si>
  <si>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</si>
  <si>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</si>
  <si>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</si>
  <si>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</si>
  <si>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</si>
  <si>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</si>
  <si>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</si>
  <si>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</si>
  <si>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</si>
  <si>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</si>
  <si>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</si>
  <si>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</si>
  <si>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</si>
  <si>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</si>
  <si>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</si>
  <si>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</si>
  <si>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</si>
  <si>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</si>
  <si>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</si>
  <si>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</si>
  <si>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</si>
  <si>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</si>
  <si>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</si>
  <si>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</si>
  <si>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</si>
  <si>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</si>
  <si>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</si>
  <si>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</si>
  <si>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</si>
  <si>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</si>
  <si>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</si>
  <si>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</si>
  <si>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</si>
  <si>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</si>
  <si>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</si>
  <si>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</si>
  <si>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</si>
  <si>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</si>
  <si>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</si>
  <si>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</si>
  <si>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</si>
  <si>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</si>
  <si>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</si>
  <si>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</si>
  <si>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</si>
  <si>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</si>
  <si>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</si>
  <si>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</si>
  <si>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</si>
  <si>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</si>
  <si>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</si>
  <si>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</si>
  <si>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</si>
  <si>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</si>
  <si>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</si>
  <si>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</si>
  <si>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</si>
  <si>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</si>
  <si>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</si>
  <si>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</si>
  <si>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</si>
  <si>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</si>
  <si>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</si>
  <si>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</si>
  <si>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</si>
  <si>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</si>
  <si>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</si>
  <si>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</si>
  <si>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</si>
  <si>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</si>
  <si>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</si>
  <si>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</si>
  <si>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</si>
  <si>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</si>
  <si>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</si>
  <si>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</si>
  <si>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</si>
  <si>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</si>
  <si>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</si>
  <si>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</si>
  <si>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</si>
  <si>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</si>
  <si>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</si>
  <si>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</si>
  <si>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</si>
  <si>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</si>
  <si>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</si>
  <si>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</si>
  <si>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</si>
  <si>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</si>
  <si>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</si>
  <si>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</si>
  <si>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</si>
  <si>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</si>
  <si>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</si>
  <si>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</si>
  <si>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</si>
  <si>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</si>
  <si>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</si>
  <si>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</si>
  <si>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</si>
  <si>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</si>
  <si>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</si>
  <si>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</si>
  <si>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</si>
  <si>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</si>
  <si>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</si>
  <si>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</si>
  <si>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</si>
  <si>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</si>
  <si>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</si>
  <si>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</si>
  <si>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</si>
  <si>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</si>
  <si>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</si>
  <si>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</si>
  <si>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</si>
  <si>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</si>
  <si>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</si>
  <si>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</si>
  <si>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</si>
  <si>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</si>
  <si>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</si>
  <si>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</si>
  <si>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</si>
  <si>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</si>
  <si>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</si>
  <si>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</si>
  <si>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</si>
  <si>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</si>
  <si>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</si>
  <si>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</si>
  <si>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</si>
  <si>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</si>
  <si>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</si>
  <si>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</si>
  <si>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</si>
  <si>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</si>
  <si>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</si>
  <si>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</si>
  <si>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</si>
  <si>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</si>
  <si>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</si>
  <si>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</si>
  <si>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</si>
  <si>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</si>
  <si>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</si>
  <si>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</si>
  <si>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</si>
  <si>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</si>
  <si>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</si>
  <si>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</si>
  <si>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</si>
  <si>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</si>
  <si>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</si>
  <si>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</si>
  <si>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</si>
  <si>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</si>
  <si>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</si>
  <si>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</si>
  <si>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</si>
  <si>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</si>
  <si>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</si>
  <si>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</si>
  <si>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</si>
  <si>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</si>
  <si>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</si>
  <si>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</si>
  <si>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</si>
  <si>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</si>
  <si>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</si>
  <si>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</si>
  <si>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</si>
  <si>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</si>
  <si>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</si>
  <si>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</si>
  <si>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</si>
  <si>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</si>
  <si>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</si>
  <si>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</si>
  <si>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</si>
  <si>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</si>
  <si>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</si>
  <si>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</si>
  <si>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</si>
  <si>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</si>
  <si>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</si>
  <si>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</si>
  <si>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</si>
  <si>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</si>
  <si>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</si>
  <si>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</si>
  <si>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</si>
  <si>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</si>
  <si>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</si>
  <si>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</si>
  <si>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</si>
  <si>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</si>
  <si>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</si>
  <si>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</si>
  <si>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</si>
  <si>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</si>
  <si>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</si>
  <si>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</si>
  <si>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</si>
  <si>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</si>
  <si>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</si>
  <si>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</si>
  <si>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</si>
  <si>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</si>
  <si>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</si>
  <si>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</si>
  <si>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</si>
  <si>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</si>
  <si>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</si>
  <si>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</si>
  <si>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</si>
  <si>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</si>
  <si>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</si>
  <si>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</si>
  <si>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</si>
  <si>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</si>
  <si>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</si>
  <si>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</si>
  <si>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</si>
  <si>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</si>
  <si>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</si>
  <si>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</si>
  <si>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</si>
  <si>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</si>
  <si>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</si>
  <si>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</si>
  <si>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</si>
  <si>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</si>
  <si>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</si>
  <si>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</si>
  <si>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</si>
  <si>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</si>
  <si>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</si>
  <si>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</si>
  <si>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</si>
  <si>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</si>
  <si>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</si>
  <si>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</si>
  <si>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</si>
  <si>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</si>
  <si>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</si>
  <si>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</si>
  <si>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</si>
  <si>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</si>
  <si>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</si>
  <si>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</si>
  <si>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</si>
  <si>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</si>
  <si>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</si>
  <si>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</si>
  <si>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</si>
  <si>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</si>
  <si>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</si>
  <si>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</si>
  <si>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</si>
  <si>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</si>
  <si>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</si>
  <si>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</si>
  <si>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</si>
  <si>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</si>
  <si>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</si>
  <si>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</si>
  <si>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</si>
  <si>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</si>
  <si>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</si>
  <si>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</si>
  <si>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</si>
  <si>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</si>
  <si>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</si>
  <si>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</si>
  <si>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</si>
  <si>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</si>
  <si>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</si>
  <si>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</si>
  <si>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</si>
  <si>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</si>
  <si>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</si>
  <si>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</si>
  <si>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</si>
  <si>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</si>
  <si>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</si>
  <si>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</si>
  <si>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</si>
  <si>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</si>
  <si>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</si>
  <si>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</si>
  <si>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</si>
  <si>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</si>
  <si>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</si>
  <si>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</si>
  <si>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</si>
  <si>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</si>
  <si>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</si>
  <si>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</si>
  <si>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</si>
  <si>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</si>
  <si>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</si>
  <si>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</si>
  <si>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</si>
  <si>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</si>
  <si>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</si>
  <si>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</si>
  <si>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</si>
  <si>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</si>
  <si>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</si>
  <si>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</si>
  <si>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</si>
  <si>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</si>
  <si>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</si>
  <si>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</si>
  <si>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</si>
  <si>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</si>
  <si>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</si>
  <si>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</si>
  <si>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</si>
  <si>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</si>
  <si>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</si>
  <si>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</si>
  <si>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</si>
  <si>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</si>
  <si>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</si>
  <si>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</si>
  <si>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</si>
  <si>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</si>
  <si>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</si>
  <si>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</si>
  <si>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</si>
  <si>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</si>
  <si>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</si>
  <si>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</si>
  <si>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</si>
  <si>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</si>
  <si>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</si>
  <si>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</si>
  <si>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</si>
  <si>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</si>
  <si>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</si>
  <si>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</si>
  <si>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</si>
  <si>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</si>
  <si>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</si>
  <si>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</si>
  <si>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</si>
  <si>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</si>
  <si>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</si>
  <si>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</si>
  <si>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</si>
  <si>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</si>
  <si>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</si>
  <si>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</si>
  <si>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</si>
  <si>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</si>
  <si>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</si>
  <si>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</si>
  <si>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</si>
  <si>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</si>
  <si>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</si>
  <si>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</si>
  <si>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</si>
  <si>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</si>
  <si>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</si>
  <si>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</si>
  <si>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</si>
  <si>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</si>
  <si>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</si>
  <si>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</si>
  <si>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</si>
  <si>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</si>
  <si>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</si>
  <si>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</si>
  <si>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</si>
  <si>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</si>
  <si>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</si>
  <si>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</si>
  <si>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</si>
  <si>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</si>
  <si>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</si>
  <si>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</si>
  <si>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</si>
  <si>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</si>
  <si>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</si>
  <si>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</si>
  <si>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</si>
  <si>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</si>
  <si>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</si>
  <si>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</si>
  <si>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</si>
  <si>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</si>
  <si>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</si>
  <si>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</si>
  <si>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</si>
  <si>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</si>
  <si>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</si>
  <si>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</si>
  <si>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</si>
  <si>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</si>
  <si>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</si>
  <si>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</si>
  <si>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</si>
  <si>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</si>
  <si>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</si>
  <si>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</si>
  <si>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</si>
  <si>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</si>
  <si>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</si>
  <si>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</si>
  <si>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</si>
  <si>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</si>
  <si>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</si>
  <si>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</si>
  <si>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</si>
  <si>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</si>
  <si>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</si>
  <si>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</si>
  <si>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</si>
  <si>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</si>
  <si>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</si>
  <si>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</si>
  <si>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</si>
  <si>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</si>
  <si>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</si>
  <si>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</si>
  <si>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</si>
  <si>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</si>
  <si>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</si>
  <si>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</si>
  <si>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</si>
  <si>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</si>
  <si>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</si>
  <si>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</si>
  <si>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</si>
  <si>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</si>
  <si>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</si>
  <si>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</si>
  <si>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</si>
  <si>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</si>
  <si>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</si>
  <si>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</si>
  <si>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</si>
  <si>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</si>
  <si>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</si>
  <si>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</si>
  <si>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</si>
  <si>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</si>
  <si>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</si>
  <si>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</si>
  <si>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</si>
  <si>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</si>
  <si>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</si>
  <si>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</si>
  <si>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</si>
  <si>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</si>
  <si>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</si>
  <si>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</si>
  <si>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</si>
  <si>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</si>
  <si>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</si>
  <si>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</si>
  <si>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</si>
  <si>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</si>
  <si>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</si>
  <si>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</si>
  <si>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</si>
  <si>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</si>
  <si>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</si>
  <si>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</si>
  <si>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</si>
  <si>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</si>
  <si>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</si>
  <si>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</si>
  <si>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</si>
  <si>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</si>
  <si>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</si>
  <si>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</si>
  <si>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</si>
  <si>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</si>
  <si>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</si>
  <si>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</si>
  <si>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</si>
  <si>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</si>
  <si>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</si>
  <si>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</si>
  <si>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</si>
  <si>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</si>
  <si>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</si>
  <si>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</si>
  <si>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</si>
  <si>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</si>
  <si>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</si>
  <si>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</si>
  <si>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</si>
  <si>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</si>
  <si>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</si>
  <si>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</si>
  <si>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</si>
  <si>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</si>
  <si>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</si>
  <si>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</si>
  <si>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</si>
  <si>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</si>
  <si>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</si>
  <si>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</si>
  <si>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</si>
  <si>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</si>
  <si>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</si>
  <si>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</si>
  <si>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</si>
  <si>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</si>
  <si>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</si>
  <si>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</si>
  <si>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</si>
  <si>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</si>
  <si>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</si>
  <si>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</si>
  <si>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</si>
  <si>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</si>
  <si>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</si>
  <si>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</si>
  <si>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</si>
  <si>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</si>
  <si>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</si>
  <si>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</si>
  <si>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</si>
  <si>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</si>
  <si>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</si>
  <si>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</si>
  <si>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</si>
  <si>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</si>
  <si>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</si>
  <si>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</si>
  <si>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</si>
  <si>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</si>
  <si>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</si>
  <si>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</si>
  <si>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</si>
  <si>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</si>
  <si>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</si>
  <si>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</si>
  <si>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</si>
  <si>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</si>
  <si>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</si>
  <si>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</si>
  <si>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</si>
  <si>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</si>
  <si>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</si>
  <si>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</si>
  <si>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</si>
  <si>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</si>
  <si>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</si>
  <si>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</si>
  <si>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</si>
  <si>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</si>
  <si>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</si>
  <si>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</si>
  <si>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</si>
  <si>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</si>
  <si>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</si>
  <si>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</si>
  <si>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</si>
  <si>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</si>
  <si>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</si>
  <si>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</si>
  <si>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</si>
  <si>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</si>
  <si>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</si>
  <si>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</si>
  <si>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</si>
  <si>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</si>
  <si>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</si>
  <si>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</si>
  <si>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</si>
  <si>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</si>
  <si>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</si>
  <si>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</si>
  <si>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</si>
  <si>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</si>
  <si>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</si>
  <si>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</si>
  <si>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</si>
  <si>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</si>
  <si>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</si>
  <si>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</si>
  <si>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</si>
  <si>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</si>
  <si>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</si>
  <si>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</si>
  <si>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</si>
  <si>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</si>
  <si>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</si>
  <si>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</si>
  <si>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</si>
  <si>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</si>
  <si>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</si>
  <si>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</si>
  <si>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</si>
  <si>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</si>
  <si>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</si>
  <si>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</si>
  <si>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</si>
  <si>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</si>
  <si>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</si>
  <si>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</si>
  <si>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</si>
  <si>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</si>
  <si>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</si>
  <si>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</si>
  <si>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</si>
  <si>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</si>
  <si>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</si>
  <si>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</si>
  <si>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</si>
  <si>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</si>
  <si>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</si>
  <si>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</si>
  <si>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</si>
  <si>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</si>
  <si>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</si>
  <si>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</si>
  <si>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</si>
  <si>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</si>
  <si>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</si>
  <si>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</si>
  <si>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</si>
  <si>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</si>
  <si>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</si>
  <si>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</si>
  <si>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</si>
  <si>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</si>
  <si>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</si>
  <si>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</si>
  <si>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</si>
  <si>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</si>
  <si>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</si>
  <si>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</si>
  <si>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</si>
  <si>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</si>
  <si>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</si>
  <si>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</si>
  <si>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</si>
  <si>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</si>
  <si>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</si>
  <si>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</si>
  <si>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</si>
  <si>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</si>
  <si>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</si>
  <si>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</si>
  <si>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</si>
  <si>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</si>
  <si>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</si>
  <si>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</si>
  <si>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</si>
  <si>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</si>
  <si>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</si>
  <si>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</si>
  <si>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</si>
  <si>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</si>
  <si>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</si>
  <si>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</si>
  <si>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</si>
  <si>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</si>
  <si>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</si>
  <si>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</si>
  <si>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</si>
  <si>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</si>
  <si>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</si>
  <si>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</si>
  <si>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</si>
  <si>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</si>
  <si>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</si>
  <si>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</si>
  <si>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</si>
  <si>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</si>
  <si>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</si>
  <si>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</si>
  <si>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</si>
  <si>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</si>
  <si>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</si>
  <si>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</si>
  <si>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</si>
  <si>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</si>
  <si>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</si>
  <si>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</si>
  <si>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</si>
  <si>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</si>
  <si>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</si>
  <si>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</si>
  <si>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</si>
  <si>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</si>
  <si>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</si>
  <si>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</si>
  <si>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</si>
  <si>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</si>
  <si>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</si>
  <si>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</si>
  <si>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</si>
  <si>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</si>
  <si>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</si>
  <si>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</si>
  <si>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</si>
  <si>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</si>
  <si>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</si>
  <si>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</si>
  <si>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</si>
  <si>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</si>
  <si>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</si>
  <si>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</si>
  <si>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</si>
  <si>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</si>
  <si>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</si>
  <si>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</si>
  <si>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</si>
  <si>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</si>
  <si>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</si>
  <si>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</si>
  <si>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</si>
  <si>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</si>
  <si>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</si>
  <si>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</si>
  <si>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</si>
  <si>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</si>
  <si>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</si>
  <si>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</si>
  <si>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</si>
  <si>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</si>
  <si>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</si>
  <si>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</si>
  <si>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</si>
  <si>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</si>
  <si>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</si>
  <si>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</si>
  <si>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</si>
  <si>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</si>
  <si>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</si>
  <si>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</si>
  <si>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</si>
  <si>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</si>
  <si>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</si>
  <si>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</si>
  <si>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</si>
  <si>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</si>
  <si>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</si>
  <si>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</si>
  <si>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</si>
  <si>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</si>
  <si>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</si>
  <si>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</si>
  <si>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</si>
  <si>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</si>
  <si>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</si>
  <si>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</si>
  <si>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</si>
  <si>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</si>
  <si>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</si>
  <si>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</si>
  <si>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</si>
  <si>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</si>
  <si>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</si>
  <si>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</si>
  <si>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</si>
  <si>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</si>
  <si>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</si>
  <si>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</si>
  <si>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</si>
  <si>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</si>
  <si>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</si>
  <si>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</si>
  <si>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</si>
  <si>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</si>
  <si>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</si>
  <si>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</si>
  <si>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</si>
  <si>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</si>
  <si>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</si>
  <si>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</si>
  <si>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</si>
  <si>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</si>
  <si>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</si>
  <si>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</si>
  <si>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</si>
  <si>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</si>
  <si>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</si>
  <si>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</si>
  <si>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</si>
  <si>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</si>
  <si>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</si>
  <si>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</si>
  <si>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</si>
  <si>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</si>
  <si>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</si>
  <si>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</si>
  <si>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</si>
  <si>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</si>
  <si>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</si>
  <si>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</si>
  <si>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</si>
  <si>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</si>
  <si>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</si>
  <si>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</si>
  <si>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</si>
  <si>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</si>
  <si>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</si>
  <si>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</si>
  <si>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</si>
  <si>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</si>
  <si>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</si>
  <si>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</si>
  <si>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</si>
  <si>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</si>
  <si>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</si>
  <si>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</si>
  <si>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</si>
  <si>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</si>
  <si>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</si>
  <si>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</si>
  <si>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</si>
  <si>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</si>
  <si>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</si>
  <si>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</si>
  <si>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</si>
  <si>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</si>
  <si>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</si>
  <si>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</si>
  <si>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</si>
  <si>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</si>
  <si>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</si>
  <si>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</si>
  <si>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</si>
  <si>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</si>
  <si>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</si>
  <si>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</si>
  <si>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</si>
  <si>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</si>
  <si>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</si>
  <si>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</si>
  <si>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</si>
  <si>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</si>
  <si>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</si>
  <si>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</si>
  <si>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</si>
  <si>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Socaria mecanizada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</si>
  <si>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</si>
  <si>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</si>
  <si>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</si>
  <si>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</si>
  <si>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</si>
  <si>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</si>
  <si>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</si>
  <si>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</si>
  <si>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</si>
  <si>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</si>
  <si>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</si>
  <si>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</si>
  <si>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</si>
  <si>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</si>
  <si>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</si>
  <si>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</si>
  <si>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Lucas</t>
  </si>
  <si>
    <t>Execução de solda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</si>
  <si>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</si>
  <si>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</si>
  <si>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</si>
  <si>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</si>
  <si>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</si>
  <si>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</si>
  <si>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</si>
  <si>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</si>
  <si>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</si>
  <si>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</si>
  <si>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</si>
  <si>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</si>
  <si>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</si>
  <si>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</si>
  <si>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</si>
  <si>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e</t>
  </si>
  <si>
    <t>Silmara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</si>
  <si>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</si>
  <si>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</si>
  <si>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</si>
  <si>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</si>
  <si>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</si>
  <si>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Deslocamento para o FMT,anexa plataforma e retro no TAG</t>
  </si>
  <si>
    <t>MC1 as08:23h parte após D77</t>
  </si>
  <si>
    <t>Em deslocamento para TRO</t>
  </si>
  <si>
    <t>Efraim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</si>
  <si>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</si>
  <si>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</si>
  <si>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</si>
  <si>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Herbert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</si>
  <si>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</si>
  <si>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</si>
  <si>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</si>
  <si>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</si>
  <si>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</si>
  <si>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</si>
  <si>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</si>
  <si>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</si>
  <si>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</si>
  <si>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</si>
  <si>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</si>
  <si>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</si>
  <si>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</si>
  <si>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</si>
  <si>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Antonioni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</si>
  <si>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</si>
  <si>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</si>
  <si>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</si>
  <si>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</si>
  <si>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</si>
  <si>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</si>
  <si>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</si>
  <si>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</si>
  <si>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Deslocamento de ZFH para ZTO</t>
  </si>
  <si>
    <t>1 (Edson) + 1 escala</t>
  </si>
  <si>
    <t>Cancelado - sem equipe da escala</t>
  </si>
  <si>
    <t>2 (Edson e Nivaldo)</t>
  </si>
  <si>
    <t>Formando cobra cega para MC1</t>
  </si>
  <si>
    <t>MC28 às 11h28, autorizado às 11h45 / Em deslocamento</t>
  </si>
  <si>
    <t>Augusto</t>
  </si>
  <si>
    <t>Regulagem de brita</t>
  </si>
  <si>
    <t>MC1 as 08:47h - licença as 08:53</t>
  </si>
  <si>
    <t>Precisou recolher devido avaria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</si>
  <si>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</si>
  <si>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</si>
  <si>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</si>
  <si>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</si>
  <si>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</si>
  <si>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</si>
  <si>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</si>
  <si>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Zilmar</t>
  </si>
  <si>
    <t>Inspeção auto de linha</t>
  </si>
  <si>
    <t>MC1 as 08:04h - licença as 09:02h - em inspeção</t>
  </si>
  <si>
    <t>Realizado inspeção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</si>
  <si>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</si>
  <si>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</si>
  <si>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</si>
  <si>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</si>
  <si>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</si>
  <si>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RVD</t>
  </si>
  <si>
    <t>RVD-TIQ</t>
  </si>
  <si>
    <t>RVDTIQ</t>
  </si>
  <si>
    <t>Camila</t>
  </si>
  <si>
    <t>Descarga de 2 barras no equip - 98/563383-563931cv</t>
  </si>
  <si>
    <t xml:space="preserve">Faixa alinhada para as 22h - após finalizar V86 </t>
  </si>
  <si>
    <t>Após carregamento desloca de TGR para TIQ</t>
  </si>
  <si>
    <t>2 (Enio e Daniel)</t>
  </si>
  <si>
    <t>Em carregamento</t>
  </si>
  <si>
    <t>Pronto as 08:55h - em intervalo das 09:34h as 11:34h</t>
  </si>
  <si>
    <t xml:space="preserve"> Intervalo das 09:34h as 11:34h - 2 soldas</t>
  </si>
  <si>
    <t>TCSTGR</t>
  </si>
  <si>
    <t>Ronda 7 dias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</si>
  <si>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</si>
  <si>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</si>
  <si>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</si>
  <si>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</si>
  <si>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</si>
  <si>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</si>
  <si>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</si>
  <si>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ZIQ</t>
  </si>
  <si>
    <t>Paulo</t>
  </si>
  <si>
    <t>Posicionamento de trilho no km 181,4 - 30minutos</t>
  </si>
  <si>
    <t>MC1 as 09:53h - licença as 10:04h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</si>
  <si>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</si>
  <si>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</si>
  <si>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</si>
  <si>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</si>
  <si>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</si>
  <si>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</si>
  <si>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</si>
  <si>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</si>
  <si>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</si>
  <si>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</si>
  <si>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</si>
  <si>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Inspeção de auto de linha</t>
  </si>
  <si>
    <t>Cancelado via</t>
  </si>
  <si>
    <t>MC1 as 12:06h - Licença as 12:25h</t>
  </si>
  <si>
    <t>Em deslocamento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</si>
  <si>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</si>
  <si>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</si>
  <si>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</si>
  <si>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</si>
  <si>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</si>
  <si>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</si>
  <si>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</si>
  <si>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</si>
  <si>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</si>
  <si>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</si>
  <si>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</si>
  <si>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</si>
  <si>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</si>
  <si>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</si>
  <si>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</si>
  <si>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</si>
  <si>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</si>
  <si>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</si>
  <si>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</si>
  <si>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</si>
  <si>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</si>
  <si>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</si>
  <si>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</si>
  <si>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Fernanda</t>
  </si>
  <si>
    <t>Esmerilhamento</t>
  </si>
  <si>
    <t>Confirmado FX com CCO para esmerilhamento entre PPR=PQI, considerando MC1 às 00h30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</si>
  <si>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</si>
  <si>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</si>
  <si>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</si>
  <si>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</si>
  <si>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</si>
  <si>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</si>
  <si>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</si>
  <si>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</si>
  <si>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</si>
  <si>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</si>
  <si>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</si>
  <si>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</si>
  <si>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TMITCS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</si>
  <si>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</si>
  <si>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</si>
  <si>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</si>
  <si>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</si>
  <si>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Antonio</t>
  </si>
  <si>
    <t>Serviços de nivelamento</t>
  </si>
  <si>
    <t>Solicitado MC1 às 10h42, autorizado na VIA às 10h43 / Em intervalo</t>
  </si>
  <si>
    <t>TGR-TIQ</t>
  </si>
  <si>
    <t>TGRTIQ</t>
  </si>
  <si>
    <t>Descarga de pedra no km 695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</si>
  <si>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</si>
  <si>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</si>
  <si>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</si>
  <si>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</si>
  <si>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</si>
  <si>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</si>
  <si>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</si>
  <si>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</si>
  <si>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</si>
  <si>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</si>
  <si>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</si>
  <si>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</si>
  <si>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</si>
  <si>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</si>
  <si>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</si>
  <si>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</si>
  <si>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</si>
  <si>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</si>
  <si>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</si>
  <si>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</si>
  <si>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</si>
  <si>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</si>
  <si>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</si>
  <si>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</si>
  <si>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</si>
  <si>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</si>
  <si>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</si>
  <si>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</si>
  <si>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</si>
  <si>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</si>
  <si>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</si>
  <si>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</si>
  <si>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</si>
  <si>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</si>
  <si>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</si>
  <si>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TBA-TRO</t>
  </si>
  <si>
    <t>TBATRO</t>
  </si>
  <si>
    <t>MC1 as 07:33 - Licença as 08:54h</t>
  </si>
  <si>
    <t>Licença as 08:54h - Realizado inspeção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</si>
  <si>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</si>
  <si>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</si>
  <si>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</si>
  <si>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</si>
  <si>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</si>
  <si>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</si>
  <si>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</si>
  <si>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</si>
  <si>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</si>
  <si>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</si>
  <si>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</si>
  <si>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</si>
  <si>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</si>
  <si>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</si>
  <si>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</si>
  <si>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</si>
  <si>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</si>
  <si>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</si>
  <si>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</si>
  <si>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Saulo</t>
  </si>
  <si>
    <t>MC1 as 10:35h</t>
  </si>
  <si>
    <t>MC1 as 10:35h - intervalo cancelado devido RDC avariado sem sinal</t>
  </si>
  <si>
    <t>TIQ-TRO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</si>
  <si>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</si>
  <si>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</si>
  <si>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</si>
  <si>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</si>
  <si>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</si>
  <si>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</si>
  <si>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 xml:space="preserve">Execução de solda  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</si>
  <si>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</si>
  <si>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</si>
  <si>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</si>
  <si>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</si>
  <si>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</si>
  <si>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</si>
  <si>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</si>
  <si>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</si>
  <si>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 xml:space="preserve">Execução de solda - VIA2 </t>
  </si>
  <si>
    <t>Pronto as 08:04h - intervalo das 08:38h as 11:08h</t>
  </si>
  <si>
    <t>Intervalo das 08:38h ás 11:08h/Produção: 2 soldas. Intervalo utilizado parcialmente</t>
  </si>
  <si>
    <t>Recolhimento de dormente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</si>
  <si>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</si>
  <si>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</si>
  <si>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</si>
  <si>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</si>
  <si>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</si>
  <si>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</si>
  <si>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</si>
  <si>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Ronda de auto</t>
  </si>
  <si>
    <t>Cancelado - auto de linha avariado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</si>
  <si>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</si>
  <si>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</si>
  <si>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</si>
  <si>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</si>
  <si>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</si>
  <si>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</si>
  <si>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</si>
  <si>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</si>
  <si>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</si>
  <si>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</si>
  <si>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</si>
  <si>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</si>
  <si>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</si>
  <si>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</si>
  <si>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</si>
  <si>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</si>
  <si>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</si>
  <si>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</si>
  <si>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</si>
  <si>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</si>
  <si>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</si>
  <si>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</si>
  <si>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</si>
  <si>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</si>
  <si>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</si>
  <si>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</si>
  <si>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</si>
  <si>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</si>
  <si>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</si>
  <si>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</si>
  <si>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</si>
  <si>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</si>
  <si>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</si>
  <si>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</si>
  <si>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</si>
  <si>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</si>
  <si>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</si>
  <si>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</si>
  <si>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</si>
  <si>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</si>
  <si>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Realizado deslocamento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</si>
  <si>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</si>
  <si>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</si>
  <si>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Heldo</t>
  </si>
  <si>
    <t>Deslocamento de TGR para TIQ</t>
  </si>
  <si>
    <t>Mc1 as 8:08h/ licença as 9:39h - irá encerrar em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</si>
  <si>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</si>
  <si>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</si>
  <si>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</si>
  <si>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</si>
  <si>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</si>
  <si>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</si>
  <si>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</si>
  <si>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</si>
  <si>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</si>
  <si>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</si>
  <si>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</si>
  <si>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</si>
  <si>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</si>
  <si>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</si>
  <si>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</si>
  <si>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</si>
  <si>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TAG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</si>
  <si>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</si>
  <si>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</si>
  <si>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</si>
  <si>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</si>
  <si>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</si>
  <si>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</si>
  <si>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</si>
  <si>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</si>
  <si>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</si>
  <si>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</si>
  <si>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</si>
  <si>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</si>
  <si>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</si>
  <si>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</si>
  <si>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</si>
  <si>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Descarga de trilho 68
12 barras - 74/246007-248007tg
8 barras - 74/248007-249266tg</t>
  </si>
  <si>
    <t>2 (Eder e Anderson)</t>
  </si>
  <si>
    <t>Manobrando em TRC para partir pro local de descarga</t>
  </si>
  <si>
    <t>Realizando descarga de trilho - intervalo até as 17h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</si>
  <si>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</si>
  <si>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</si>
  <si>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</si>
  <si>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08:16h, em intervalo das 11h as 17h</t>
  </si>
  <si>
    <t>Realizado intervalo das 11h ás 17:58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</si>
  <si>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</si>
  <si>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</si>
  <si>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</si>
  <si>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</si>
  <si>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</si>
  <si>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</si>
  <si>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</si>
  <si>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</si>
  <si>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</si>
  <si>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</si>
  <si>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</si>
  <si>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</si>
  <si>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</si>
  <si>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</si>
  <si>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</si>
  <si>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</si>
  <si>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</si>
  <si>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</si>
  <si>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</si>
  <si>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</si>
  <si>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</si>
  <si>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</si>
  <si>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</si>
  <si>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</si>
  <si>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TOM-TCS</t>
  </si>
  <si>
    <t>TOMTCS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</si>
  <si>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</si>
  <si>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</si>
  <si>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</si>
  <si>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</si>
  <si>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</si>
  <si>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</si>
  <si>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</si>
  <si>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Cancelado pelo CCO devido a descretização</t>
  </si>
  <si>
    <t>Intervalo das 11:20h as 13:20h</t>
  </si>
  <si>
    <t>Prorrogou intervalo até as 14:39h</t>
  </si>
  <si>
    <t>Substituição de trilho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</si>
  <si>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</si>
  <si>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</si>
  <si>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</si>
  <si>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</si>
  <si>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</si>
  <si>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</si>
  <si>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</si>
  <si>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</si>
  <si>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</si>
  <si>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</si>
  <si>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</si>
  <si>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</si>
  <si>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</si>
  <si>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Mc1 as 10:30h</t>
  </si>
  <si>
    <t>Intervalo das 11:40h as 13:40h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</si>
  <si>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</si>
  <si>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</si>
  <si>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</si>
  <si>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</si>
  <si>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</si>
  <si>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</si>
  <si>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</si>
  <si>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</si>
  <si>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</si>
  <si>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</si>
  <si>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</si>
  <si>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</si>
  <si>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TMI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</si>
  <si>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</si>
  <si>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</si>
  <si>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</si>
  <si>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</si>
  <si>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</si>
  <si>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</si>
  <si>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MC1 as 10:27h</t>
  </si>
  <si>
    <t>MC1 as 10:27h, realizado intervalo de 01h17 no km 167+500 entre TCE177 / Atraso na solicitação da MC1 devido deslocamento dos operadores + Abastecimento da máquina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</si>
  <si>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</si>
  <si>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</si>
  <si>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</si>
  <si>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</si>
  <si>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</si>
  <si>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</si>
  <si>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</si>
  <si>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</si>
  <si>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</si>
  <si>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</si>
  <si>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</si>
  <si>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</si>
  <si>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</si>
  <si>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</si>
  <si>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</si>
  <si>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</si>
  <si>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</si>
  <si>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</si>
  <si>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</si>
  <si>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</si>
  <si>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10:30h</t>
  </si>
  <si>
    <t>MC1 as 09:08h - deslocando para local do intervalo</t>
  </si>
  <si>
    <t>Intervalo das 13:21h as 19:21h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</si>
  <si>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</si>
  <si>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</si>
  <si>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</si>
  <si>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</si>
  <si>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</si>
  <si>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</si>
  <si>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</si>
  <si>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</si>
  <si>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</si>
  <si>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</si>
  <si>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</si>
  <si>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</si>
  <si>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</si>
  <si>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</si>
  <si>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</si>
  <si>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</si>
  <si>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</si>
  <si>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Pronto as 9h - Intervalo das 09:16h as 11:16h</t>
  </si>
  <si>
    <t>Intervalo das 09:16h as 11:16h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</si>
  <si>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</si>
  <si>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</si>
  <si>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</si>
  <si>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</si>
  <si>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TP pronto às 10h00 no km 301+000 em THE Sul para exec. de soldas / Prev. FX após i94 12h10</t>
  </si>
  <si>
    <t>TP pronto às 10h00 no km 301+000 em THE Sul para exec. de soldas / Realizado intervalo 12h06 - 14h06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</si>
  <si>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</si>
  <si>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</si>
  <si>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</si>
  <si>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</si>
  <si>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</si>
  <si>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</si>
  <si>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Pronto as 09:40h - aguardando I31 para verificar faixa</t>
  </si>
  <si>
    <t xml:space="preserve">Intervalo das 10:30h as 12:30h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</si>
  <si>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</si>
  <si>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</si>
  <si>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MC1 as 08:36h - licença as 09:36h</t>
  </si>
  <si>
    <t>Realizou intervalo das 12:30h as 14:10 - garra da retro avariou</t>
  </si>
  <si>
    <t>2 (Enio e Uanderson)</t>
  </si>
  <si>
    <t>MC1 as 10:14 - licença as 11:50 - deslocando pro km de descarga</t>
  </si>
  <si>
    <t>Realizado intervalo das 14:52 ás 17:42</t>
  </si>
  <si>
    <t xml:space="preserve">MC1 as 08:18h </t>
  </si>
  <si>
    <t>Licença as 12:43h deslocando para km de trabalho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</si>
  <si>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</si>
  <si>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</si>
  <si>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</si>
  <si>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 xml:space="preserve">Avaria banca de socaria , foi avariado no segundo turmo, sem produção tanto no primeiro e segundo turno </t>
  </si>
  <si>
    <t>Deslocamento TOM -TCS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</si>
  <si>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</si>
  <si>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</si>
  <si>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</si>
  <si>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</si>
  <si>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</si>
  <si>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</si>
  <si>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</si>
  <si>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</si>
  <si>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</si>
  <si>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</si>
  <si>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</si>
  <si>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</si>
  <si>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</si>
  <si>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Carregamento em TCS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</si>
  <si>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</si>
  <si>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</si>
  <si>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</si>
  <si>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</si>
  <si>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</si>
  <si>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</si>
  <si>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</si>
  <si>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Carregamento de 30 vgs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</si>
  <si>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</si>
  <si>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</si>
  <si>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</si>
  <si>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</si>
  <si>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</si>
  <si>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</si>
  <si>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Warley</t>
  </si>
  <si>
    <t>Substitiuição de barra curta</t>
  </si>
  <si>
    <t>Intervalo das 11:06h as 14:06</t>
  </si>
  <si>
    <t xml:space="preserve">Intervalo das 11:06h as 14:06 - 11m de trilho </t>
  </si>
  <si>
    <t>TMI-TIN</t>
  </si>
  <si>
    <t>TMITIN</t>
  </si>
  <si>
    <t>MC1 as 09:10h, licença as 09:24h em inspeção para TIN</t>
  </si>
  <si>
    <t>Em inspeção para TIN</t>
  </si>
  <si>
    <t>Carlan</t>
  </si>
  <si>
    <t>Pronto as 09h - Intervalo das 09:15 as 11:15h</t>
  </si>
  <si>
    <t>Intervalo das 09:15 as 11:15h - realizou 1 solda</t>
  </si>
  <si>
    <t>Troca de barra curta</t>
  </si>
  <si>
    <t>Pronto as 08:26h - intervalo das 09:05h as 12:05h</t>
  </si>
  <si>
    <t>Intervalo das 09:05h as 12:05h - 9m de trilho</t>
  </si>
  <si>
    <t>Fran</t>
  </si>
  <si>
    <t>Em intervalo das 10:36h as 12:36h</t>
  </si>
  <si>
    <t>Intervalo das 10:36h as 12:36h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</si>
  <si>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</si>
  <si>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</si>
  <si>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</si>
  <si>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Faixa validada com o CCO - MC1 00:30h</t>
  </si>
  <si>
    <t>Regulagem de brita km 175 ao 171+115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</si>
  <si>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</si>
  <si>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</si>
  <si>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</si>
  <si>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</si>
  <si>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</si>
  <si>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</si>
  <si>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Manutenção prograamda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</si>
  <si>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</si>
  <si>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</si>
  <si>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</si>
  <si>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</si>
  <si>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</si>
  <si>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</si>
  <si>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</si>
  <si>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</si>
  <si>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</si>
  <si>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Regulagem de brita do km 171+115 ao 173+500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</si>
  <si>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</si>
  <si>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</si>
  <si>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</si>
  <si>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Deslocamento de PSG para PAR</t>
  </si>
  <si>
    <t>MC1 as 14:03h - licença as 14:03h</t>
  </si>
  <si>
    <t>Liença as 14:03h - deslocando para PAR</t>
  </si>
  <si>
    <t>Deslocamento de POV a PUR</t>
  </si>
  <si>
    <t>Previsão de MC1 as 15h</t>
  </si>
  <si>
    <t>MC1 as 15:24h</t>
  </si>
  <si>
    <t>MC1 as 08:46  - licença as 10:25h</t>
  </si>
  <si>
    <t>Licença as 10:25h - rdc sem sinal, após voltar sinal não conseguia liberar freio</t>
  </si>
  <si>
    <t>Avaria RDC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</si>
  <si>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</si>
  <si>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</si>
  <si>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</si>
  <si>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</si>
  <si>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</si>
  <si>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</si>
  <si>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</si>
  <si>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</si>
  <si>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</si>
  <si>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</si>
  <si>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Socadora avariada / Prev. de LIB 10h30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</si>
  <si>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</si>
  <si>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</si>
  <si>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</si>
  <si>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TCSTMI</t>
  </si>
  <si>
    <t>Ag. Solicitar MC1 / Prev.  08h30</t>
  </si>
  <si>
    <t xml:space="preserve">Execução de solda - Condicionado a temperatura </t>
  </si>
  <si>
    <t>TP Pronto às 08h00 no km 288+030 em TCS VIa2 para exec. de solda / Em intervalo 08h08 - 09h38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</si>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</sst>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9" fillId="14" borderId="0" xfId="0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3" dateTimeGrouping="day"/>
        <dateGroupItem year="2026" month="1" day="24" dateTimeGrouping="day"/>
        <dateGroupItem year="2026" month="1" day="25" dateTimeGrouping="day"/>
      </filters>
    </filterColumn>
  </autoFilter>
  <sortState xmlns:xlrd2="http://schemas.microsoft.com/office/spreadsheetml/2017/richdata2" ref="A6:BS493">
    <sortCondition ref="Y5:Y493"/>
  </sortState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28" t="s">
        <v>821</v>
      </c>
      <c r="E76" s="329" t="s">
        <v>636</v>
      </c>
      <c r="F76" s="329" t="s">
        <v>608</v>
      </c>
      <c r="G76" s="329" t="s">
        <v>618</v>
      </c>
      <c r="H76" s="329"/>
      <c r="I76" s="329">
        <v>1</v>
      </c>
      <c r="J76" s="334">
        <v>1</v>
      </c>
      <c r="K76" s="335" t="s">
        <v>618</v>
      </c>
    </row>
    <row r="77" spans="1:11">
      <c r="A77" s="208" t="s">
        <v>822</v>
      </c>
      <c r="D77" s="330" t="s">
        <v>823</v>
      </c>
      <c r="E77" s="331" t="s">
        <v>607</v>
      </c>
      <c r="F77" s="332" t="s">
        <v>608</v>
      </c>
      <c r="G77" s="332" t="s">
        <v>618</v>
      </c>
      <c r="H77" s="333" t="s">
        <v>823</v>
      </c>
      <c r="I77" s="333">
        <v>1</v>
      </c>
      <c r="J77" s="334">
        <v>1</v>
      </c>
      <c r="K77" s="288" t="s">
        <v>618</v>
      </c>
    </row>
    <row r="78" spans="1:11">
      <c r="A78" s="208" t="s">
        <v>824</v>
      </c>
      <c r="D78" s="330" t="s">
        <v>825</v>
      </c>
      <c r="E78" s="331" t="s">
        <v>607</v>
      </c>
      <c r="F78" s="333" t="s">
        <v>608</v>
      </c>
      <c r="G78" s="333" t="s">
        <v>618</v>
      </c>
      <c r="H78" s="333" t="s">
        <v>826</v>
      </c>
      <c r="I78" s="333">
        <v>1</v>
      </c>
      <c r="J78" s="334">
        <v>1</v>
      </c>
      <c r="K78" s="335" t="s">
        <v>618</v>
      </c>
    </row>
    <row r="79" spans="1:11">
      <c r="A79" s="208" t="s">
        <v>827</v>
      </c>
      <c r="D79" s="336" t="s">
        <v>828</v>
      </c>
      <c r="E79" s="337" t="s">
        <v>607</v>
      </c>
      <c r="F79" s="337" t="s">
        <v>608</v>
      </c>
      <c r="G79" s="338" t="s">
        <v>618</v>
      </c>
      <c r="H79" s="338" t="s">
        <v>829</v>
      </c>
      <c r="I79" s="338">
        <v>0</v>
      </c>
      <c r="J79" s="339">
        <v>0</v>
      </c>
      <c r="K79" s="340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BF419" activePane="bottomRight" state="frozen"/>
      <selection pane="bottomRight" activeCell="BJ434" sqref="BJ43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19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8" t="s">
        <v>1137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1138</v>
      </c>
      <c r="BI1" s="373"/>
      <c r="BJ1" s="374"/>
      <c r="BK1" s="375"/>
      <c r="BL1" s="49"/>
      <c r="BM1" s="365" t="s">
        <v>1139</v>
      </c>
      <c r="BN1" s="366"/>
      <c r="BO1" s="366"/>
      <c r="BP1" s="366"/>
      <c r="BQ1" s="366"/>
      <c r="BR1" s="366"/>
      <c r="BS1" s="36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8" t="s">
        <v>1140</v>
      </c>
      <c r="AJ2" s="369"/>
      <c r="AK2" s="369"/>
      <c r="AL2" s="369"/>
      <c r="AM2" s="369"/>
      <c r="AN2" s="369"/>
      <c r="AO2" s="369"/>
      <c r="AP2" s="369"/>
      <c r="AQ2" s="371"/>
      <c r="AR2" s="234"/>
      <c r="AS2" s="383" t="s">
        <v>1143</v>
      </c>
      <c r="AT2" s="370"/>
      <c r="AU2" s="370"/>
      <c r="AV2" s="370"/>
      <c r="AW2" s="370"/>
      <c r="AX2" s="369"/>
      <c r="AY2" s="371"/>
      <c r="AZ2" s="4"/>
      <c r="BA2" s="362" t="s">
        <v>1144</v>
      </c>
      <c r="BB2" s="364"/>
      <c r="BC2" s="368" t="s">
        <v>1141</v>
      </c>
      <c r="BD2" s="369"/>
      <c r="BE2" s="369"/>
      <c r="BF2" s="371"/>
      <c r="BG2" s="3"/>
      <c r="BH2" s="376"/>
      <c r="BI2" s="377"/>
      <c r="BJ2" s="378"/>
      <c r="BK2" s="379"/>
      <c r="BL2" s="49"/>
      <c r="BM2" s="380"/>
      <c r="BN2" s="381"/>
      <c r="BO2" s="381"/>
      <c r="BP2" s="381"/>
      <c r="BQ2" s="381"/>
      <c r="BR2" s="381"/>
      <c r="BS2" s="38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2" t="s">
        <v>1145</v>
      </c>
      <c r="AJ3" s="364"/>
      <c r="AK3" s="362" t="s">
        <v>1146</v>
      </c>
      <c r="AL3" s="363"/>
      <c r="AM3" s="363"/>
      <c r="AN3" s="363"/>
      <c r="AO3" s="363"/>
      <c r="AP3" s="363"/>
      <c r="AQ3" s="364"/>
      <c r="AR3" s="235"/>
      <c r="AS3" s="386" t="s">
        <v>1152</v>
      </c>
      <c r="AT3" s="387"/>
      <c r="AU3" s="386" t="s">
        <v>1153</v>
      </c>
      <c r="AV3" s="387"/>
      <c r="AW3" s="386" t="s">
        <v>1154</v>
      </c>
      <c r="AX3" s="388"/>
      <c r="AY3" s="63" t="s">
        <v>1155</v>
      </c>
      <c r="AZ3" s="63"/>
      <c r="BA3" s="384"/>
      <c r="BB3" s="385"/>
      <c r="BC3" s="362" t="s">
        <v>1148</v>
      </c>
      <c r="BD3" s="363"/>
      <c r="BE3" s="363"/>
      <c r="BF3" s="364"/>
      <c r="BG3" s="62"/>
      <c r="BH3" s="376"/>
      <c r="BI3" s="377"/>
      <c r="BJ3" s="378"/>
      <c r="BK3" s="379"/>
      <c r="BL3" s="49"/>
      <c r="BM3" s="365" t="s">
        <v>1156</v>
      </c>
      <c r="BN3" s="366"/>
      <c r="BO3" s="366"/>
      <c r="BP3" s="367"/>
      <c r="BQ3" s="365" t="s">
        <v>759</v>
      </c>
      <c r="BR3" s="366"/>
      <c r="BS3" s="367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2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359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09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0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>D7&amp;B7</f>
        <v/>
      </c>
      <c r="B7" s="166"/>
      <c r="C7" s="8" t="str">
        <f>IF(BS_CONTROLE[[#This Row],[DATA]]="","",WEEKNUM(BS_CONTROLE[[#This Row],[DATA]]))</f>
        <v/>
      </c>
      <c r="D7" s="51"/>
      <c r="E7" s="309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0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20" t="str">
        <f t="shared" ref="BT7:BT42" si="1">IF(BN7="","",SUBSTITUTE(BM7," ","")&amp;SUBSTITUTE(BN7," ",""))</f>
        <v/>
      </c>
      <c r="BU7" s="7"/>
      <c r="BV7" s="7"/>
      <c r="BW7" s="7"/>
    </row>
    <row r="8" spans="1:76" hidden="1">
      <c r="A8" s="50" t="str">
        <f>D8&amp;B8</f>
        <v/>
      </c>
      <c r="B8" s="166"/>
      <c r="C8" s="8" t="str">
        <f>IF(BS_CONTROLE[[#This Row],[DATA]]="","",WEEKNUM(BS_CONTROLE[[#This Row],[DATA]]))</f>
        <v/>
      </c>
      <c r="D8" s="51"/>
      <c r="E8" s="309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0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20" t="str">
        <f t="shared" si="1"/>
        <v/>
      </c>
      <c r="BU8" s="7"/>
      <c r="BV8" s="7"/>
      <c r="BW8" s="7"/>
    </row>
    <row r="9" spans="1:76" hidden="1">
      <c r="A9" s="50" t="str">
        <f>D9&amp;B9</f>
        <v/>
      </c>
      <c r="B9" s="166"/>
      <c r="C9" s="8" t="str">
        <f>IF(BS_CONTROLE[[#This Row],[DATA]]="","",WEEKNUM(BS_CONTROLE[[#This Row],[DATA]]))</f>
        <v/>
      </c>
      <c r="D9" s="51"/>
      <c r="E9" s="309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0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20" t="str">
        <f t="shared" si="1"/>
        <v/>
      </c>
      <c r="BU9" s="7"/>
      <c r="BV9" s="7"/>
      <c r="BW9" s="7"/>
    </row>
    <row r="10" spans="1:76" hidden="1">
      <c r="A10" s="50" t="str">
        <f>D10&amp;B10</f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0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1300</v>
      </c>
      <c r="W10" s="168" t="s">
        <v>1237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0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1554</v>
      </c>
      <c r="BK10" s="16" t="s">
        <v>1555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20" t="str">
        <f t="shared" si="1"/>
        <v>OKOK</v>
      </c>
    </row>
    <row r="11" spans="1:76" hidden="1">
      <c r="A11" s="50" t="str">
        <f>D11&amp;B11</f>
        <v/>
      </c>
      <c r="B11" s="166"/>
      <c r="C11" s="8" t="str">
        <f>IF(BS_CONTROLE[[#This Row],[DATA]]="","",WEEKNUM(BS_CONTROLE[[#This Row],[DATA]]))</f>
        <v/>
      </c>
      <c r="D11" s="51"/>
      <c r="E11" s="309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0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20" t="str">
        <f t="shared" si="1"/>
        <v/>
      </c>
    </row>
    <row r="12" spans="1:76" hidden="1">
      <c r="A12" s="50" t="str">
        <f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09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1420</v>
      </c>
      <c r="N12" s="199" t="s">
        <v>1421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1556</v>
      </c>
      <c r="W12" s="168" t="s">
        <v>1557</v>
      </c>
      <c r="X12" s="213" t="s">
        <v>972</v>
      </c>
      <c r="Y12" s="153" t="s">
        <v>966</v>
      </c>
      <c r="Z12" s="153"/>
      <c r="AA12" s="83" t="s">
        <v>1342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0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1558</v>
      </c>
      <c r="BK12" s="16" t="s">
        <v>1280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20" t="str">
        <f t="shared" si="1"/>
        <v>OKOK</v>
      </c>
    </row>
    <row r="13" spans="1:76" hidden="1">
      <c r="A13" s="50" t="str">
        <f>D13&amp;B13</f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0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1559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1300</v>
      </c>
      <c r="W13" s="168" t="s">
        <v>1237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0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1560</v>
      </c>
      <c r="BK13" s="16" t="s">
        <v>1561</v>
      </c>
      <c r="BL13" s="15"/>
      <c r="BM13" s="14" t="s">
        <v>988</v>
      </c>
      <c r="BN13" s="14" t="s">
        <v>1008</v>
      </c>
      <c r="BO13" s="160" t="s">
        <v>1115</v>
      </c>
      <c r="BP13" s="16" t="s">
        <v>1562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20" t="str">
        <f t="shared" si="1"/>
        <v>MecanizaçãoOperação</v>
      </c>
    </row>
    <row r="14" spans="1:76" hidden="1">
      <c r="A14" s="50" t="str">
        <f>D14&amp;B14</f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09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1563</v>
      </c>
      <c r="N14" s="199" t="s">
        <v>1564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1272</v>
      </c>
      <c r="W14" s="168" t="s">
        <v>1565</v>
      </c>
      <c r="X14" s="213" t="s">
        <v>972</v>
      </c>
      <c r="Y14" s="153" t="s">
        <v>966</v>
      </c>
      <c r="Z14" s="153"/>
      <c r="AA14" s="83" t="s">
        <v>1566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0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1567</v>
      </c>
      <c r="BK14" s="16" t="s">
        <v>1568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20" t="str">
        <f t="shared" si="1"/>
        <v>OKOK</v>
      </c>
    </row>
    <row r="15" spans="1:76" hidden="1">
      <c r="A15" s="50" t="str">
        <f>D15&amp;B15</f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09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1228</v>
      </c>
      <c r="W15" s="168" t="s">
        <v>1229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0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1230</v>
      </c>
      <c r="BK15" s="16" t="s">
        <v>1231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20" t="str">
        <f t="shared" si="1"/>
        <v>OKOK</v>
      </c>
    </row>
    <row r="16" spans="1:76" hidden="1">
      <c r="A16" s="50" t="str">
        <f>D16&amp;B16</f>
        <v/>
      </c>
      <c r="B16" s="166"/>
      <c r="C16" s="8" t="str">
        <f>IF(BS_CONTROLE[[#This Row],[DATA]]="","",WEEKNUM(BS_CONTROLE[[#This Row],[DATA]]))</f>
        <v/>
      </c>
      <c r="D16" s="51"/>
      <c r="E16" s="309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0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0" t="str">
        <f t="shared" si="1"/>
        <v/>
      </c>
    </row>
    <row r="17" spans="1:72" hidden="1">
      <c r="A17" s="50" t="str">
        <f>D17&amp;B17</f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09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1232</v>
      </c>
      <c r="W17" s="168" t="s">
        <v>1233</v>
      </c>
      <c r="X17" s="213" t="s">
        <v>972</v>
      </c>
      <c r="Y17" s="153" t="s">
        <v>975</v>
      </c>
      <c r="Z17" s="153"/>
      <c r="AA17" s="83" t="s">
        <v>1234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0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1235</v>
      </c>
      <c r="BK17" s="16" t="s">
        <v>1236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20" t="str">
        <f t="shared" si="1"/>
        <v>OKOK</v>
      </c>
    </row>
    <row r="18" spans="1:72" hidden="1">
      <c r="A18" s="50" t="str">
        <f>D18&amp;B18</f>
        <v/>
      </c>
      <c r="B18" s="166"/>
      <c r="C18" s="8" t="str">
        <f>IF(BS_CONTROLE[[#This Row],[DATA]]="","",WEEKNUM(BS_CONTROLE[[#This Row],[DATA]]))</f>
        <v/>
      </c>
      <c r="D18" s="51"/>
      <c r="E18" s="309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0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20" t="str">
        <f t="shared" si="1"/>
        <v/>
      </c>
    </row>
    <row r="19" spans="1:72" hidden="1">
      <c r="A19" s="50" t="str">
        <f>D19&amp;B19</f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09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1556</v>
      </c>
      <c r="W19" s="168" t="s">
        <v>1738</v>
      </c>
      <c r="X19" s="213" t="s">
        <v>972</v>
      </c>
      <c r="Y19" s="153"/>
      <c r="Z19" s="153"/>
      <c r="AA19" s="83" t="s">
        <v>1739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0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1740</v>
      </c>
      <c r="BK19" s="16" t="s">
        <v>1740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20" t="str">
        <f t="shared" si="1"/>
        <v>OKOK</v>
      </c>
    </row>
    <row r="20" spans="1:72" hidden="1">
      <c r="A20" s="50" t="str">
        <f>D20&amp;B20</f>
        <v/>
      </c>
      <c r="B20" s="166"/>
      <c r="C20" s="8" t="str">
        <f>IF(BS_CONTROLE[[#This Row],[DATA]]="","",WEEKNUM(BS_CONTROLE[[#This Row],[DATA]]))</f>
        <v/>
      </c>
      <c r="D20" s="51"/>
      <c r="E20" s="309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0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0" t="str">
        <f t="shared" si="1"/>
        <v/>
      </c>
    </row>
    <row r="21" spans="1:72" hidden="1">
      <c r="A21" s="50" t="str">
        <f>D21&amp;B21</f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09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1481</v>
      </c>
      <c r="W21" s="168" t="s">
        <v>1229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0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1741</v>
      </c>
      <c r="BK21" s="16" t="s">
        <v>1741</v>
      </c>
      <c r="BL21" s="15"/>
      <c r="BM21" s="14" t="s">
        <v>988</v>
      </c>
      <c r="BN21" s="14" t="s">
        <v>1018</v>
      </c>
      <c r="BO21" s="160" t="s">
        <v>1076</v>
      </c>
      <c r="BP21" s="16" t="s">
        <v>1741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20" t="str">
        <f t="shared" si="1"/>
        <v>MecanizaçãoAtivos</v>
      </c>
    </row>
    <row r="22" spans="1:72" hidden="1">
      <c r="A22" s="50" t="str">
        <f>D22&amp;B22</f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09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1624</v>
      </c>
      <c r="N22" s="199" t="s">
        <v>1625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1272</v>
      </c>
      <c r="W22" s="168" t="s">
        <v>1742</v>
      </c>
      <c r="X22" s="213" t="s">
        <v>972</v>
      </c>
      <c r="Y22" s="153"/>
      <c r="Z22" s="153"/>
      <c r="AA22" s="83" t="s">
        <v>1592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0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1743</v>
      </c>
      <c r="BK22" s="16" t="s">
        <v>1743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20" t="str">
        <f t="shared" si="1"/>
        <v>OKOK</v>
      </c>
    </row>
    <row r="23" spans="1:72" hidden="1">
      <c r="A23" s="50" t="str">
        <f>D23&amp;B23</f>
        <v/>
      </c>
      <c r="B23" s="166"/>
      <c r="C23" s="8" t="str">
        <f>IF(BS_CONTROLE[[#This Row],[DATA]]="","",WEEKNUM(BS_CONTROLE[[#This Row],[DATA]]))</f>
        <v/>
      </c>
      <c r="D23" s="51"/>
      <c r="E23" s="309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0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20" t="str">
        <f t="shared" si="1"/>
        <v/>
      </c>
    </row>
    <row r="24" spans="1:72" hidden="1">
      <c r="A24" s="50" t="str">
        <f>D24&amp;B24</f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09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1228</v>
      </c>
      <c r="W24" s="168" t="s">
        <v>1229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0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1744</v>
      </c>
      <c r="BK24" s="16" t="s">
        <v>1744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20" t="str">
        <f t="shared" si="1"/>
        <v>OKOK</v>
      </c>
    </row>
    <row r="25" spans="1:72" hidden="1">
      <c r="A25" s="50" t="str">
        <f>D25&amp;B25</f>
        <v/>
      </c>
      <c r="B25" s="166"/>
      <c r="C25" s="8" t="str">
        <f>IF(BS_CONTROLE[[#This Row],[DATA]]="","",WEEKNUM(BS_CONTROLE[[#This Row],[DATA]]))</f>
        <v/>
      </c>
      <c r="D25" s="51"/>
      <c r="E25" s="309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0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20" t="str">
        <f t="shared" si="1"/>
        <v/>
      </c>
    </row>
    <row r="26" spans="1:72" hidden="1">
      <c r="A26" s="50" t="str">
        <f>D26&amp;B26</f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09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1481</v>
      </c>
      <c r="W26" s="168" t="s">
        <v>1229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0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1745</v>
      </c>
      <c r="BK26" s="16" t="s">
        <v>1745</v>
      </c>
      <c r="BL26" s="15"/>
      <c r="BM26" s="14" t="s">
        <v>988</v>
      </c>
      <c r="BN26" s="14" t="s">
        <v>1018</v>
      </c>
      <c r="BO26" s="160" t="s">
        <v>1076</v>
      </c>
      <c r="BP26" s="16" t="s">
        <v>1746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20" t="str">
        <f t="shared" si="1"/>
        <v>MecanizaçãoAtivos</v>
      </c>
    </row>
    <row r="27" spans="1:72" hidden="1">
      <c r="A27" s="50" t="str">
        <f>D27&amp;B27</f>
        <v/>
      </c>
      <c r="B27" s="166"/>
      <c r="C27" s="8" t="str">
        <f>IF(BS_CONTROLE[[#This Row],[DATA]]="","",WEEKNUM(BS_CONTROLE[[#This Row],[DATA]]))</f>
        <v/>
      </c>
      <c r="D27" s="51"/>
      <c r="E27" s="309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0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20" t="str">
        <f t="shared" si="1"/>
        <v/>
      </c>
    </row>
    <row r="28" spans="1:72" hidden="1">
      <c r="A28" s="50" t="str">
        <f>D28&amp;B28</f>
        <v/>
      </c>
      <c r="B28" s="166"/>
      <c r="C28" s="8" t="str">
        <f>IF(BS_CONTROLE[[#This Row],[DATA]]="","",WEEKNUM(BS_CONTROLE[[#This Row],[DATA]]))</f>
        <v/>
      </c>
      <c r="D28" s="51"/>
      <c r="E28" s="309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0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20" t="str">
        <f t="shared" si="1"/>
        <v/>
      </c>
    </row>
    <row r="29" spans="1:72" hidden="1">
      <c r="A29" s="50" t="str">
        <f>D29&amp;B29</f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09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1228</v>
      </c>
      <c r="W29" s="168" t="s">
        <v>1229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0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1747</v>
      </c>
      <c r="BK29" s="16" t="s">
        <v>1747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20" t="str">
        <f t="shared" si="1"/>
        <v>OKOK</v>
      </c>
    </row>
    <row r="30" spans="1:72" hidden="1">
      <c r="A30" s="50" t="str">
        <f>D30&amp;B30</f>
        <v/>
      </c>
      <c r="B30" s="166"/>
      <c r="C30" s="8" t="str">
        <f>IF(BS_CONTROLE[[#This Row],[DATA]]="","",WEEKNUM(BS_CONTROLE[[#This Row],[DATA]]))</f>
        <v/>
      </c>
      <c r="D30" s="51"/>
      <c r="E30" s="309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0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20" t="str">
        <f t="shared" si="1"/>
        <v/>
      </c>
    </row>
    <row r="31" spans="1:72" hidden="1">
      <c r="A31" s="50" t="str">
        <f>D31&amp;B31</f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09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1556</v>
      </c>
      <c r="W31" s="168" t="s">
        <v>1748</v>
      </c>
      <c r="X31" s="213" t="s">
        <v>972</v>
      </c>
      <c r="Y31" s="153"/>
      <c r="Z31" s="153"/>
      <c r="AA31" s="83" t="s">
        <v>1749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0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1750</v>
      </c>
      <c r="BK31" s="16" t="s">
        <v>1751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1"/>
        <v>OKOK</v>
      </c>
    </row>
    <row r="32" spans="1:72" hidden="1">
      <c r="A32" s="50" t="str">
        <f>D32&amp;B32</f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09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1575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1752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1481</v>
      </c>
      <c r="W32" s="168" t="s">
        <v>1753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0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1754</v>
      </c>
      <c r="BK32" s="16" t="s">
        <v>1755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1"/>
        <v>OKOK</v>
      </c>
    </row>
    <row r="33" spans="1:72" hidden="1">
      <c r="A33" s="50" t="str">
        <f>D33&amp;B33</f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09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1281</v>
      </c>
      <c r="W33" s="168" t="s">
        <v>1756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0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20" t="str">
        <f t="shared" si="1"/>
        <v/>
      </c>
    </row>
    <row r="34" spans="1:72" hidden="1">
      <c r="A34" s="50" t="str">
        <f>D34&amp;B34</f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09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1285</v>
      </c>
      <c r="W34" s="168" t="s">
        <v>1757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0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1758</v>
      </c>
      <c r="BK34" s="16" t="s">
        <v>1759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20" t="str">
        <f t="shared" si="1"/>
        <v>OKOK</v>
      </c>
    </row>
    <row r="35" spans="1:72" hidden="1">
      <c r="A35" s="50" t="str">
        <f>D35&amp;B35</f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09">
        <v>59</v>
      </c>
      <c r="F35" s="167" t="s">
        <v>631</v>
      </c>
      <c r="G35" s="9" t="str">
        <f>IF(D35="","*",VLOOKUP(F35,BS_ATIVIDADE[#All],3,FALSE))</f>
        <v>DETECÇÃO</v>
      </c>
      <c r="H35" s="168" t="s">
        <v>1664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1412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1285</v>
      </c>
      <c r="W35" s="168" t="s">
        <v>1347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0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1760</v>
      </c>
      <c r="BK35" s="16" t="s">
        <v>1761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20" t="str">
        <f t="shared" si="1"/>
        <v>OKOK</v>
      </c>
    </row>
    <row r="36" spans="1:72" hidden="1">
      <c r="A36" s="50" t="str">
        <f>D36&amp;B36</f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09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1228</v>
      </c>
      <c r="W36" s="168" t="s">
        <v>1229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0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1762</v>
      </c>
      <c r="BK36" s="16" t="s">
        <v>1763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20" t="str">
        <f t="shared" si="1"/>
        <v>OKOK</v>
      </c>
    </row>
    <row r="37" spans="1:72" hidden="1">
      <c r="A37" s="50" t="str">
        <f>D37&amp;B37</f>
        <v/>
      </c>
      <c r="B37" s="166"/>
      <c r="C37" s="8" t="str">
        <f>IF(BS_CONTROLE[[#This Row],[DATA]]="","",WEEKNUM(BS_CONTROLE[[#This Row],[DATA]]))</f>
        <v/>
      </c>
      <c r="D37" s="51"/>
      <c r="E37" s="309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0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20" t="str">
        <f t="shared" si="1"/>
        <v/>
      </c>
    </row>
    <row r="38" spans="1:72" hidden="1">
      <c r="A38" s="50" t="str">
        <f>D38&amp;B38</f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09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1569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1556</v>
      </c>
      <c r="W38" s="168" t="s">
        <v>1570</v>
      </c>
      <c r="X38" s="213" t="s">
        <v>967</v>
      </c>
      <c r="Y38" s="153" t="s">
        <v>966</v>
      </c>
      <c r="Z38" s="153"/>
      <c r="AA38" s="83" t="s">
        <v>1571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0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1572</v>
      </c>
      <c r="BK38" s="16" t="s">
        <v>1573</v>
      </c>
      <c r="BL38" s="15"/>
      <c r="BM38" s="14" t="s">
        <v>987</v>
      </c>
      <c r="BN38" s="14" t="s">
        <v>1017</v>
      </c>
      <c r="BO38" s="160" t="s">
        <v>1074</v>
      </c>
      <c r="BP38" s="16" t="s">
        <v>1574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20" t="str">
        <f t="shared" si="1"/>
        <v>MecânicaVagão</v>
      </c>
    </row>
    <row r="39" spans="1:72" hidden="1">
      <c r="A39" s="50" t="str">
        <f>D39&amp;B39</f>
        <v/>
      </c>
      <c r="B39" s="166"/>
      <c r="C39" s="8" t="str">
        <f>IF(BS_CONTROLE[[#This Row],[DATA]]="","",WEEKNUM(BS_CONTROLE[[#This Row],[DATA]]))</f>
        <v/>
      </c>
      <c r="D39" s="51"/>
      <c r="E39" s="309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0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20" t="str">
        <f t="shared" si="1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09">
        <v>65</v>
      </c>
      <c r="F40" s="167" t="s">
        <v>631</v>
      </c>
      <c r="G40" s="9" t="s">
        <v>629</v>
      </c>
      <c r="H40" s="168" t="s">
        <v>49</v>
      </c>
      <c r="I40" s="168" t="s">
        <v>1575</v>
      </c>
      <c r="J40" s="212">
        <v>98</v>
      </c>
      <c r="K40" s="212">
        <v>616</v>
      </c>
      <c r="L40" s="83">
        <v>502</v>
      </c>
      <c r="M40" s="199" t="s">
        <v>1576</v>
      </c>
      <c r="N40" s="320" t="s">
        <v>1577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1272</v>
      </c>
      <c r="W40" s="327" t="s">
        <v>1347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0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5" t="s">
        <v>1578</v>
      </c>
      <c r="BK40" s="16" t="s">
        <v>1579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20"/>
    </row>
    <row r="41" spans="1:72" hidden="1">
      <c r="A41" s="50" t="str">
        <f>D41&amp;B41</f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09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1580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1481</v>
      </c>
      <c r="W41" s="168" t="s">
        <v>1581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0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1582</v>
      </c>
      <c r="BK41" s="16" t="s">
        <v>1583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20" t="str">
        <f t="shared" si="1"/>
        <v>OKOK</v>
      </c>
    </row>
    <row r="42" spans="1:72" hidden="1">
      <c r="A42" s="50" t="str">
        <f>D42&amp;B42</f>
        <v/>
      </c>
      <c r="B42" s="166"/>
      <c r="C42" s="8" t="str">
        <f>IF(BS_CONTROLE[[#This Row],[DATA]]="","",WEEKNUM(BS_CONTROLE[[#This Row],[DATA]]))</f>
        <v/>
      </c>
      <c r="D42" s="51"/>
      <c r="E42" s="310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0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20" t="str">
        <f t="shared" si="1"/>
        <v/>
      </c>
    </row>
    <row r="43" spans="1:72" hidden="1">
      <c r="A43" s="50" t="str">
        <f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09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1272</v>
      </c>
      <c r="W43" s="168" t="s">
        <v>1255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0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1584</v>
      </c>
      <c r="BK43" s="16" t="s">
        <v>1585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20" t="str">
        <f t="shared" ref="BT43:BT66" si="2">IF(BN43="","",SUBSTITUTE(BM43," ","")&amp;SUBSTITUTE(BN43," ",""))</f>
        <v>OKOK</v>
      </c>
    </row>
    <row r="44" spans="1:72" hidden="1">
      <c r="A44" s="50" t="str">
        <f>D44&amp;B44</f>
        <v/>
      </c>
      <c r="B44" s="166"/>
      <c r="C44" s="8" t="str">
        <f>IF(BS_CONTROLE[[#This Row],[DATA]]="","",WEEKNUM(BS_CONTROLE[[#This Row],[DATA]]))</f>
        <v/>
      </c>
      <c r="D44" s="51"/>
      <c r="E44" s="309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19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0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20" t="str">
        <f t="shared" si="2"/>
        <v/>
      </c>
    </row>
    <row r="45" spans="1:72" hidden="1">
      <c r="A45" s="50" t="str">
        <f>D45&amp;B45</f>
        <v/>
      </c>
      <c r="B45" s="166"/>
      <c r="C45" s="8" t="str">
        <f>IF(BS_CONTROLE[[#This Row],[DATA]]="","",WEEKNUM(BS_CONTROLE[[#This Row],[DATA]]))</f>
        <v/>
      </c>
      <c r="D45" s="51"/>
      <c r="E45" s="309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0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0" t="str">
        <f t="shared" si="2"/>
        <v/>
      </c>
    </row>
    <row r="46" spans="1:72" hidden="1">
      <c r="A46" s="50" t="str">
        <f>D46&amp;B46</f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09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1272</v>
      </c>
      <c r="W46" s="168" t="s">
        <v>1586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0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1587</v>
      </c>
      <c r="BK46" s="16" t="s">
        <v>1588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20" t="str">
        <f t="shared" si="2"/>
        <v>OKOK</v>
      </c>
    </row>
    <row r="47" spans="1:72" hidden="1">
      <c r="A47" s="50" t="str">
        <f>D47&amp;B47</f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09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1575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1589</v>
      </c>
      <c r="W47" s="168" t="s">
        <v>1347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0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1590</v>
      </c>
      <c r="BK47" s="16" t="s">
        <v>1329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20" t="str">
        <f t="shared" si="2"/>
        <v>OKOK</v>
      </c>
    </row>
    <row r="48" spans="1:72" ht="34.5" hidden="1">
      <c r="A48" s="50" t="str">
        <f>D48&amp;B48</f>
        <v>E4646028</v>
      </c>
      <c r="B48" s="166">
        <v>46028</v>
      </c>
      <c r="C48" s="8">
        <v>2</v>
      </c>
      <c r="D48" s="51" t="s">
        <v>757</v>
      </c>
      <c r="E48" s="309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1232</v>
      </c>
      <c r="W48" s="319" t="s">
        <v>1591</v>
      </c>
      <c r="X48" s="213" t="s">
        <v>967</v>
      </c>
      <c r="Y48" s="153" t="s">
        <v>966</v>
      </c>
      <c r="Z48" s="153"/>
      <c r="AA48" s="83" t="s">
        <v>1592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0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1593</v>
      </c>
      <c r="BK48" s="16" t="s">
        <v>1594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20" t="str">
        <f t="shared" si="2"/>
        <v>OKOK</v>
      </c>
    </row>
    <row r="49" spans="1:72" hidden="1">
      <c r="A49" s="50" t="str">
        <f>D49&amp;B49</f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09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1315</v>
      </c>
      <c r="W49" s="168" t="s">
        <v>1595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0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1596</v>
      </c>
      <c r="BK49" s="16" t="s">
        <v>1596</v>
      </c>
      <c r="BL49" s="15"/>
      <c r="BM49" s="14" t="s">
        <v>994</v>
      </c>
      <c r="BN49" s="14" t="s">
        <v>1021</v>
      </c>
      <c r="BO49" s="160" t="s">
        <v>1073</v>
      </c>
      <c r="BP49" s="16" t="s">
        <v>1597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20" t="str">
        <f t="shared" si="2"/>
        <v>ModernizaçãoExecução</v>
      </c>
    </row>
    <row r="50" spans="1:72" hidden="1">
      <c r="A50" s="50" t="str">
        <f>D50&amp;B50</f>
        <v/>
      </c>
      <c r="B50" s="166"/>
      <c r="C50" s="8" t="str">
        <f>IF(BS_CONTROLE[[#This Row],[DATA]]="","",WEEKNUM(BS_CONTROLE[[#This Row],[DATA]]))</f>
        <v/>
      </c>
      <c r="D50" s="51"/>
      <c r="E50" s="309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0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20" t="str">
        <f t="shared" si="2"/>
        <v/>
      </c>
    </row>
    <row r="51" spans="1:72" hidden="1">
      <c r="A51" s="50" t="str">
        <f>D51&amp;B51</f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09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1228</v>
      </c>
      <c r="W51" s="168" t="s">
        <v>1237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0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1238</v>
      </c>
      <c r="BK51" s="16" t="s">
        <v>1239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20" t="str">
        <f t="shared" si="2"/>
        <v>OKOK</v>
      </c>
    </row>
    <row r="52" spans="1:72" hidden="1">
      <c r="A52" s="50" t="str">
        <f>D52&amp;B52</f>
        <v/>
      </c>
      <c r="B52" s="166"/>
      <c r="C52" s="8" t="str">
        <f>IF(BS_CONTROLE[[#This Row],[DATA]]="","",WEEKNUM(BS_CONTROLE[[#This Row],[DATA]]))</f>
        <v/>
      </c>
      <c r="D52" s="51"/>
      <c r="E52" s="309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0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20" t="str">
        <f t="shared" si="2"/>
        <v/>
      </c>
    </row>
    <row r="53" spans="1:72" hidden="1">
      <c r="A53" s="50" t="str">
        <f>D53&amp;B53</f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09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1240</v>
      </c>
      <c r="J53" s="212">
        <v>78</v>
      </c>
      <c r="K53" s="212">
        <v>334</v>
      </c>
      <c r="L53" s="83">
        <v>7.5</v>
      </c>
      <c r="M53" s="199" t="s">
        <v>1241</v>
      </c>
      <c r="N53" s="199" t="s">
        <v>1242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1232</v>
      </c>
      <c r="W53" s="168" t="s">
        <v>1243</v>
      </c>
      <c r="X53" s="213" t="s">
        <v>972</v>
      </c>
      <c r="Y53" s="153" t="s">
        <v>975</v>
      </c>
      <c r="Z53" s="153"/>
      <c r="AA53" s="83" t="s">
        <v>1244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0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1245</v>
      </c>
      <c r="BK53" s="16" t="s">
        <v>1246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20" t="str">
        <f t="shared" si="2"/>
        <v>AnomaliaVia</v>
      </c>
    </row>
    <row r="54" spans="1:72" hidden="1">
      <c r="A54" s="50" t="str">
        <f>D54&amp;B54</f>
        <v/>
      </c>
      <c r="B54" s="166"/>
      <c r="C54" s="8" t="str">
        <f>IF(BS_CONTROLE[[#This Row],[DATA]]="","",WEEKNUM(BS_CONTROLE[[#This Row],[DATA]]))</f>
        <v/>
      </c>
      <c r="D54" s="51"/>
      <c r="E54" s="310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0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20" t="str">
        <f t="shared" si="2"/>
        <v/>
      </c>
    </row>
    <row r="55" spans="1:72" hidden="1">
      <c r="A55" s="50" t="str">
        <f>D55&amp;B55</f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09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1569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1300</v>
      </c>
      <c r="W55" s="168" t="s">
        <v>1237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08">
        <f>IF(D55="","*",IFERROR(IF(ISODD(COUNT(AS55:AX55)),"ERRO",SUM((AT55-AS55),(AV55-AU55),(AX55-AW55))),"ERRO"))</f>
        <v>0.2902777777777778</v>
      </c>
      <c r="AZ55" s="13"/>
      <c r="BA55" s="34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1598</v>
      </c>
      <c r="BK55" s="16" t="s">
        <v>1599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20" t="str">
        <f t="shared" si="2"/>
        <v>OKOK</v>
      </c>
    </row>
    <row r="56" spans="1:72" hidden="1">
      <c r="A56" s="50" t="str">
        <f>D56&amp;B56</f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09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1484</v>
      </c>
      <c r="N56" s="199" t="s">
        <v>50</v>
      </c>
      <c r="O56" s="326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1338</v>
      </c>
      <c r="W56" s="168" t="s">
        <v>1347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0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20" t="str">
        <f t="shared" si="2"/>
        <v/>
      </c>
    </row>
    <row r="57" spans="1:72" hidden="1">
      <c r="A57" s="50" t="str">
        <f>D57&amp;B57</f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09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1338</v>
      </c>
      <c r="W57" s="168" t="s">
        <v>1764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0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0" t="str">
        <f t="shared" si="2"/>
        <v/>
      </c>
    </row>
    <row r="58" spans="1:72" hidden="1">
      <c r="A58" s="50" t="str">
        <f>D58&amp;B58</f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09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26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1338</v>
      </c>
      <c r="W58" s="168" t="s">
        <v>1600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0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1601</v>
      </c>
      <c r="BK58" s="16" t="s">
        <v>1602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20" t="str">
        <f t="shared" si="2"/>
        <v>OKOK</v>
      </c>
    </row>
    <row r="59" spans="1:72" hidden="1">
      <c r="A59" s="50" t="str">
        <f>D59&amp;B59</f>
        <v/>
      </c>
      <c r="B59" s="166"/>
      <c r="C59" s="8" t="str">
        <f>IF(BS_CONTROLE[[#This Row],[DATA]]="","",WEEKNUM(BS_CONTROLE[[#This Row],[DATA]]))</f>
        <v/>
      </c>
      <c r="D59" s="51"/>
      <c r="E59" s="309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0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20" t="str">
        <f t="shared" si="2"/>
        <v/>
      </c>
    </row>
    <row r="60" spans="1:72" hidden="1">
      <c r="A60" s="50" t="str">
        <f>D60&amp;B60</f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09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1272</v>
      </c>
      <c r="W60" s="168" t="s">
        <v>1255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0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1603</v>
      </c>
      <c r="BK60" s="16" t="s">
        <v>1604</v>
      </c>
      <c r="BL60" s="15"/>
      <c r="BM60" s="14" t="s">
        <v>992</v>
      </c>
      <c r="BN60" s="14" t="s">
        <v>1021</v>
      </c>
      <c r="BO60" s="160" t="s">
        <v>1073</v>
      </c>
      <c r="BP60" s="16" t="s">
        <v>1605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20" t="str">
        <f t="shared" si="2"/>
        <v>SuperExecução</v>
      </c>
    </row>
    <row r="61" spans="1:72" hidden="1">
      <c r="A61" s="50" t="str">
        <f>D61&amp;B61</f>
        <v/>
      </c>
      <c r="B61" s="166"/>
      <c r="C61" s="8" t="str">
        <f>IF(BS_CONTROLE[[#This Row],[DATA]]="","",WEEKNUM(BS_CONTROLE[[#This Row],[DATA]]))</f>
        <v/>
      </c>
      <c r="D61" s="51"/>
      <c r="E61" s="309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0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20" t="str">
        <f t="shared" si="2"/>
        <v/>
      </c>
    </row>
    <row r="62" spans="1:72" hidden="1">
      <c r="A62" s="50" t="str">
        <f>D62&amp;B62</f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09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1272</v>
      </c>
      <c r="W62" s="168" t="s">
        <v>1586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0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1606</v>
      </c>
      <c r="BK62" s="16" t="s">
        <v>1606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>D63&amp;B63</f>
        <v/>
      </c>
      <c r="B63" s="166"/>
      <c r="C63" s="8" t="str">
        <f>IF(BS_CONTROLE[[#This Row],[DATA]]="","",WEEKNUM(BS_CONTROLE[[#This Row],[DATA]]))</f>
        <v/>
      </c>
      <c r="D63" s="51"/>
      <c r="E63" s="310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0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20" t="str">
        <f t="shared" si="2"/>
        <v/>
      </c>
    </row>
    <row r="64" spans="1:72" ht="16.5" hidden="1" customHeight="1">
      <c r="A64" s="50" t="str">
        <f>D64&amp;B64</f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09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1285</v>
      </c>
      <c r="W64" s="168" t="s">
        <v>1255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0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1607</v>
      </c>
      <c r="BK64" s="341" t="s">
        <v>1608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20" t="str">
        <f t="shared" si="2"/>
        <v>OKOK</v>
      </c>
    </row>
    <row r="65" spans="1:72" hidden="1">
      <c r="A65" s="50" t="str">
        <f>D65&amp;B65</f>
        <v/>
      </c>
      <c r="B65" s="166"/>
      <c r="C65" s="8" t="str">
        <f>IF(BS_CONTROLE[[#This Row],[DATA]]="","",WEEKNUM(BS_CONTROLE[[#This Row],[DATA]]))</f>
        <v/>
      </c>
      <c r="D65" s="51"/>
      <c r="E65" s="309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0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20" t="str">
        <f t="shared" si="2"/>
        <v/>
      </c>
    </row>
    <row r="66" spans="1:72" hidden="1">
      <c r="A66" s="50" t="str">
        <f>D66&amp;B66</f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09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1315</v>
      </c>
      <c r="W66" s="168" t="s">
        <v>1595</v>
      </c>
      <c r="X66" s="213" t="s">
        <v>967</v>
      </c>
      <c r="Y66" s="153" t="s">
        <v>966</v>
      </c>
      <c r="Z66" s="153"/>
      <c r="AA66" s="83" t="s">
        <v>1592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0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1609</v>
      </c>
      <c r="BK66" s="16" t="s">
        <v>1610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20" t="str">
        <f t="shared" si="2"/>
        <v>OKOK</v>
      </c>
    </row>
    <row r="67" spans="1:72" hidden="1">
      <c r="A67" s="50" t="str">
        <f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09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1228</v>
      </c>
      <c r="W67" s="168" t="s">
        <v>1237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1247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0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1248</v>
      </c>
      <c r="BK67" s="16" t="s">
        <v>1249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20" t="str">
        <f t="shared" ref="BT67:BT84" si="3">IF(BN67="","",SUBSTITUTE(BM67," ","")&amp;SUBSTITUTE(BN67," ",""))</f>
        <v>OKOK</v>
      </c>
    </row>
    <row r="68" spans="1:72" hidden="1">
      <c r="A68" s="50" t="str">
        <f>D68&amp;B68</f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0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1240</v>
      </c>
      <c r="J68" s="212">
        <v>78</v>
      </c>
      <c r="K68" s="212">
        <v>334</v>
      </c>
      <c r="L68" s="83">
        <v>7.5</v>
      </c>
      <c r="M68" s="199" t="s">
        <v>1241</v>
      </c>
      <c r="N68" s="199" t="s">
        <v>1242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1232</v>
      </c>
      <c r="W68" s="168" t="s">
        <v>1250</v>
      </c>
      <c r="X68" s="213" t="s">
        <v>972</v>
      </c>
      <c r="Y68" s="153" t="s">
        <v>975</v>
      </c>
      <c r="Z68" s="153"/>
      <c r="AA68" s="83" t="s">
        <v>1251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0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1252</v>
      </c>
      <c r="BK68" s="16" t="s">
        <v>1252</v>
      </c>
      <c r="BL68" s="15"/>
      <c r="BM68" s="14" t="s">
        <v>987</v>
      </c>
      <c r="BN68" s="14" t="s">
        <v>1007</v>
      </c>
      <c r="BO68" s="160" t="s">
        <v>1074</v>
      </c>
      <c r="BP68" s="16" t="s">
        <v>1253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20" t="str">
        <f t="shared" si="3"/>
        <v>MecânicaLocomotiva</v>
      </c>
    </row>
    <row r="69" spans="1:72" hidden="1">
      <c r="A69" s="50" t="str">
        <f>D69&amp;B69</f>
        <v/>
      </c>
      <c r="B69" s="166"/>
      <c r="C69" s="8" t="str">
        <f>IF(BS_CONTROLE[[#This Row],[DATA]]="","",WEEKNUM(BS_CONTROLE[[#This Row],[DATA]]))</f>
        <v/>
      </c>
      <c r="D69" s="51"/>
      <c r="E69" s="309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0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20" t="str">
        <f t="shared" si="3"/>
        <v/>
      </c>
    </row>
    <row r="70" spans="1:72" hidden="1">
      <c r="A70" s="50" t="str">
        <f>D70&amp;B70</f>
        <v/>
      </c>
      <c r="B70" s="166"/>
      <c r="C70" s="8" t="str">
        <f>IF(BS_CONTROLE[[#This Row],[DATA]]="","",WEEKNUM(BS_CONTROLE[[#This Row],[DATA]]))</f>
        <v/>
      </c>
      <c r="D70" s="51"/>
      <c r="E70" s="309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0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20" t="str">
        <f t="shared" si="3"/>
        <v/>
      </c>
    </row>
    <row r="71" spans="1:72" hidden="1">
      <c r="A71" s="50" t="str">
        <f>D71&amp;B71</f>
        <v>W7046030</v>
      </c>
      <c r="B71" s="166">
        <v>46030</v>
      </c>
      <c r="C71" s="8">
        <v>2</v>
      </c>
      <c r="D71" s="51" t="s">
        <v>847</v>
      </c>
      <c r="E71" s="309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1338</v>
      </c>
      <c r="W71" s="168" t="s">
        <v>1611</v>
      </c>
      <c r="X71" s="213" t="s">
        <v>967</v>
      </c>
      <c r="Y71" s="153" t="s">
        <v>966</v>
      </c>
      <c r="Z71" s="153"/>
      <c r="AA71" s="83" t="s">
        <v>1342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1612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0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1613</v>
      </c>
      <c r="BK71" s="16" t="s">
        <v>1614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20" t="str">
        <f t="shared" si="3"/>
        <v>OKOK</v>
      </c>
    </row>
    <row r="72" spans="1:72" hidden="1">
      <c r="A72" s="50" t="str">
        <f>D72&amp;B72</f>
        <v/>
      </c>
      <c r="B72" s="166"/>
      <c r="C72" s="8" t="str">
        <f>IF(BS_CONTROLE[[#This Row],[DATA]]="","",WEEKNUM(BS_CONTROLE[[#This Row],[DATA]]))</f>
        <v/>
      </c>
      <c r="D72" s="51"/>
      <c r="E72" s="309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0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20" t="str">
        <f t="shared" si="3"/>
        <v/>
      </c>
    </row>
    <row r="73" spans="1:72" hidden="1">
      <c r="A73" s="50" t="str">
        <f>D73&amp;B73</f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09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1300</v>
      </c>
      <c r="W73" s="168" t="s">
        <v>1237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08">
        <f>IF(D73="","*",IFERROR(IF(ISODD(COUNT(AS73:AX73)),"ERRO",SUM((AT73-AS73),(AV73-AU73),(AX73-AW73))),"ERRO"))</f>
        <v>0.25</v>
      </c>
      <c r="AZ73" s="13"/>
      <c r="BA73" s="34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1615</v>
      </c>
      <c r="BK73" s="16" t="s">
        <v>1616</v>
      </c>
      <c r="BL73" s="15"/>
      <c r="BM73" s="14"/>
      <c r="BN73" s="14"/>
      <c r="BO73" s="160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20" t="str">
        <f t="shared" si="3"/>
        <v/>
      </c>
    </row>
    <row r="74" spans="1:72" hidden="1">
      <c r="A74" s="50" t="str">
        <f>D74&amp;B74</f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09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1617</v>
      </c>
      <c r="N74" s="199" t="s">
        <v>1618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1338</v>
      </c>
      <c r="W74" s="168" t="s">
        <v>1347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0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1619</v>
      </c>
      <c r="BK74" s="16" t="s">
        <v>1620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20" t="str">
        <f t="shared" si="3"/>
        <v>OKOK</v>
      </c>
    </row>
    <row r="75" spans="1:72" hidden="1">
      <c r="A75" s="50" t="str">
        <f>D75&amp;B75</f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09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1621</v>
      </c>
      <c r="W75" s="168" t="s">
        <v>1255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0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1622</v>
      </c>
      <c r="BK75" s="16" t="s">
        <v>1623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20" t="str">
        <f t="shared" si="3"/>
        <v>OKOK</v>
      </c>
    </row>
    <row r="76" spans="1:72" hidden="1">
      <c r="A76" s="50" t="str">
        <f>D76&amp;B76</f>
        <v/>
      </c>
      <c r="B76" s="166"/>
      <c r="C76" s="8" t="str">
        <f>IF(BS_CONTROLE[[#This Row],[DATA]]="","",WEEKNUM(BS_CONTROLE[[#This Row],[DATA]]))</f>
        <v/>
      </c>
      <c r="D76" s="51"/>
      <c r="E76" s="309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0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0" t="str">
        <f t="shared" si="3"/>
        <v/>
      </c>
    </row>
    <row r="77" spans="1:72" hidden="1">
      <c r="A77" s="50" t="str">
        <f>D77&amp;B77</f>
        <v>V6646030</v>
      </c>
      <c r="B77" s="166">
        <v>46030</v>
      </c>
      <c r="C77" s="8">
        <v>2</v>
      </c>
      <c r="D77" s="51" t="s">
        <v>788</v>
      </c>
      <c r="E77" s="310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1624</v>
      </c>
      <c r="N77" s="199" t="s">
        <v>1625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1315</v>
      </c>
      <c r="W77" s="168" t="s">
        <v>1626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0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1627</v>
      </c>
      <c r="BK77" s="16" t="s">
        <v>1628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20" t="str">
        <f t="shared" si="3"/>
        <v>OKOK</v>
      </c>
    </row>
    <row r="78" spans="1:72" hidden="1">
      <c r="A78" s="50" t="str">
        <f>D78&amp;B78</f>
        <v/>
      </c>
      <c r="B78" s="166"/>
      <c r="C78" s="8" t="str">
        <f>IF(BS_CONTROLE[[#This Row],[DATA]]="","",WEEKNUM(BS_CONTROLE[[#This Row],[DATA]]))</f>
        <v/>
      </c>
      <c r="D78" s="51"/>
      <c r="E78" s="309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0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20" t="str">
        <f t="shared" si="3"/>
        <v/>
      </c>
    </row>
    <row r="79" spans="1:72" hidden="1">
      <c r="A79" s="50" t="str">
        <f>D79&amp;B79</f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09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26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1629</v>
      </c>
      <c r="W79" s="168" t="s">
        <v>1586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0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1630</v>
      </c>
      <c r="BK79" s="16" t="s">
        <v>1630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0" t="str">
        <f t="shared" si="3"/>
        <v>SuperExecução</v>
      </c>
    </row>
    <row r="80" spans="1:72" hidden="1">
      <c r="A80" s="50" t="str">
        <f>D80&amp;B80</f>
        <v/>
      </c>
      <c r="B80" s="166"/>
      <c r="C80" s="8" t="str">
        <f>IF(BS_CONTROLE[[#This Row],[DATA]]="","",WEEKNUM(BS_CONTROLE[[#This Row],[DATA]]))</f>
        <v/>
      </c>
      <c r="D80" s="51"/>
      <c r="E80" s="309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0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20" t="str">
        <f t="shared" si="3"/>
        <v/>
      </c>
    </row>
    <row r="81" spans="1:75" hidden="1">
      <c r="A81" s="50" t="str">
        <f>D81&amp;B81</f>
        <v>E4646030</v>
      </c>
      <c r="B81" s="166">
        <v>46030</v>
      </c>
      <c r="C81" s="8">
        <v>2</v>
      </c>
      <c r="D81" s="51" t="s">
        <v>757</v>
      </c>
      <c r="E81" s="309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1631</v>
      </c>
      <c r="N81" s="199" t="s">
        <v>1632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1232</v>
      </c>
      <c r="W81" s="168" t="s">
        <v>1278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0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1633</v>
      </c>
      <c r="BK81" s="16" t="s">
        <v>1633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20" t="str">
        <f t="shared" si="3"/>
        <v>CCOCirculaçãoIntervaloOportunidade</v>
      </c>
    </row>
    <row r="82" spans="1:75" hidden="1">
      <c r="A82" s="50" t="str">
        <f>D82&amp;B82</f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09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1285</v>
      </c>
      <c r="W82" s="168" t="s">
        <v>1255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0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1634</v>
      </c>
      <c r="BK82" s="16" t="s">
        <v>1635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20" t="str">
        <f t="shared" si="3"/>
        <v>OKOK</v>
      </c>
      <c r="BU82" s="5"/>
      <c r="BV82" s="5"/>
      <c r="BW82" s="5"/>
    </row>
    <row r="83" spans="1:75" hidden="1">
      <c r="A83" s="50" t="str">
        <f>D83&amp;B83</f>
        <v/>
      </c>
      <c r="B83" s="166"/>
      <c r="C83" s="8" t="str">
        <f>IF(BS_CONTROLE[[#This Row],[DATA]]="","",WEEKNUM(BS_CONTROLE[[#This Row],[DATA]]))</f>
        <v/>
      </c>
      <c r="D83" s="51"/>
      <c r="E83" s="309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0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20" t="str">
        <f t="shared" si="3"/>
        <v/>
      </c>
      <c r="BU83" s="5"/>
      <c r="BV83" s="5"/>
      <c r="BW83" s="5"/>
    </row>
    <row r="84" spans="1:75" hidden="1">
      <c r="A84" s="50" t="str">
        <f>D84&amp;B84</f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09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1285</v>
      </c>
      <c r="W84" s="168" t="s">
        <v>1636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0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1634</v>
      </c>
      <c r="BK84" s="16" t="s">
        <v>1635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20" t="str">
        <f t="shared" si="3"/>
        <v>OKOK</v>
      </c>
      <c r="BU84" s="5"/>
      <c r="BV84" s="5"/>
      <c r="BW84" s="5"/>
    </row>
    <row r="85" spans="1:75" hidden="1">
      <c r="A85" s="50" t="str">
        <f>D85&amp;B85</f>
        <v/>
      </c>
      <c r="B85" s="166"/>
      <c r="C85" s="8" t="str">
        <f>IF(BS_CONTROLE[[#This Row],[DATA]]="","",WEEKNUM(BS_CONTROLE[[#This Row],[DATA]]))</f>
        <v/>
      </c>
      <c r="D85" s="51"/>
      <c r="E85" s="309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0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20" t="str">
        <f t="shared" ref="BT85:BT134" si="4">IF(BN85="","",SUBSTITUTE(BM85," ","")&amp;SUBSTITUTE(BN85," ",""))</f>
        <v/>
      </c>
      <c r="BU85" s="5"/>
      <c r="BV85" s="5"/>
      <c r="BW85" s="5"/>
    </row>
    <row r="86" spans="1:75" hidden="1">
      <c r="A86" s="50" t="str">
        <f>D86&amp;B86</f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09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1254</v>
      </c>
      <c r="W86" s="168" t="s">
        <v>1255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0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1256</v>
      </c>
      <c r="BK86" s="16" t="s">
        <v>1257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20" t="str">
        <f t="shared" si="4"/>
        <v>OKOK</v>
      </c>
      <c r="BU86" s="5"/>
      <c r="BV86" s="5"/>
      <c r="BW86" s="5"/>
    </row>
    <row r="87" spans="1:75" hidden="1">
      <c r="A87" s="50" t="str">
        <f>D87&amp;B87</f>
        <v/>
      </c>
      <c r="B87" s="166"/>
      <c r="C87" s="8" t="str">
        <f>IF(BS_CONTROLE[[#This Row],[DATA]]="","",WEEKNUM(BS_CONTROLE[[#This Row],[DATA]]))</f>
        <v/>
      </c>
      <c r="D87" s="51"/>
      <c r="E87" s="309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0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20" t="str">
        <f t="shared" si="4"/>
        <v/>
      </c>
      <c r="BU87" s="5"/>
      <c r="BV87" s="5"/>
      <c r="BW87" s="5"/>
    </row>
    <row r="88" spans="1:75" hidden="1">
      <c r="A88" s="50" t="str">
        <f>D88&amp;B88</f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09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1258</v>
      </c>
      <c r="J88" s="212">
        <v>72</v>
      </c>
      <c r="K88" s="212">
        <v>297</v>
      </c>
      <c r="L88" s="83">
        <v>105</v>
      </c>
      <c r="M88" s="199" t="s">
        <v>1259</v>
      </c>
      <c r="N88" s="199" t="s">
        <v>1260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1261</v>
      </c>
      <c r="W88" s="168" t="s">
        <v>1262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1240</v>
      </c>
      <c r="AM88" s="279" t="s">
        <v>1263</v>
      </c>
      <c r="AN88" s="279" t="s">
        <v>1264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0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1265</v>
      </c>
      <c r="BK88" s="16" t="s">
        <v>1266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20" t="str">
        <f t="shared" si="4"/>
        <v>OKOK</v>
      </c>
      <c r="BU88" s="5"/>
      <c r="BV88" s="5"/>
      <c r="BW88" s="5"/>
    </row>
    <row r="89" spans="1:75" hidden="1">
      <c r="A89" s="50" t="str">
        <f>D89&amp;B89</f>
        <v/>
      </c>
      <c r="B89" s="166"/>
      <c r="C89" s="8" t="str">
        <f>IF(BS_CONTROLE[[#This Row],[DATA]]="","",WEEKNUM(BS_CONTROLE[[#This Row],[DATA]]))</f>
        <v/>
      </c>
      <c r="D89" s="51"/>
      <c r="E89" s="309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0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20" t="str">
        <f t="shared" si="4"/>
        <v/>
      </c>
      <c r="BU89" s="5"/>
      <c r="BV89" s="5"/>
      <c r="BW89" s="5"/>
    </row>
    <row r="90" spans="1:75" hidden="1">
      <c r="A90" s="50" t="str">
        <f>D90&amp;B90</f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09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1240</v>
      </c>
      <c r="J90" s="212">
        <v>78</v>
      </c>
      <c r="K90" s="212">
        <v>334</v>
      </c>
      <c r="L90" s="83">
        <v>7.5</v>
      </c>
      <c r="M90" s="199" t="s">
        <v>1241</v>
      </c>
      <c r="N90" s="199" t="s">
        <v>1242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1232</v>
      </c>
      <c r="W90" s="168" t="s">
        <v>1262</v>
      </c>
      <c r="X90" s="213" t="s">
        <v>972</v>
      </c>
      <c r="Y90" s="153" t="s">
        <v>975</v>
      </c>
      <c r="Z90" s="153"/>
      <c r="AA90" s="83" t="s">
        <v>1251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1267</v>
      </c>
      <c r="AN90" s="279" t="s">
        <v>1268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0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1269</v>
      </c>
      <c r="BK90" s="16" t="s">
        <v>1270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20" t="str">
        <f t="shared" si="4"/>
        <v>OKOK</v>
      </c>
      <c r="BU90" s="5"/>
      <c r="BV90" s="5"/>
      <c r="BW90" s="5"/>
    </row>
    <row r="91" spans="1:75" hidden="1">
      <c r="A91" s="50" t="str">
        <f>D91&amp;B91</f>
        <v/>
      </c>
      <c r="B91" s="166"/>
      <c r="C91" s="8" t="str">
        <f>IF(BS_CONTROLE[[#This Row],[DATA]]="","",WEEKNUM(BS_CONTROLE[[#This Row],[DATA]]))</f>
        <v/>
      </c>
      <c r="D91" s="51"/>
      <c r="E91" s="309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0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>D92&amp;B92</f>
        <v/>
      </c>
      <c r="B92" s="166"/>
      <c r="C92" s="8" t="str">
        <f>IF(BS_CONTROLE[[#This Row],[DATA]]="","",WEEKNUM(BS_CONTROLE[[#This Row],[DATA]]))</f>
        <v/>
      </c>
      <c r="D92" s="51"/>
      <c r="E92" s="309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0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>D93&amp;B93</f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0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1637</v>
      </c>
      <c r="N93" s="199" t="s">
        <v>1638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1338</v>
      </c>
      <c r="W93" s="168" t="s">
        <v>1639</v>
      </c>
      <c r="X93" s="213" t="s">
        <v>972</v>
      </c>
      <c r="Y93" s="153" t="s">
        <v>966</v>
      </c>
      <c r="Z93" s="153"/>
      <c r="AA93" s="83" t="s">
        <v>1342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0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1640</v>
      </c>
      <c r="BK93" s="16" t="s">
        <v>1641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>D94&amp;B94</f>
        <v/>
      </c>
      <c r="B94" s="166"/>
      <c r="C94" s="8" t="str">
        <f>IF(BS_CONTROLE[[#This Row],[DATA]]="","",WEEKNUM(BS_CONTROLE[[#This Row],[DATA]]))</f>
        <v/>
      </c>
      <c r="D94" s="51"/>
      <c r="E94" s="309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0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>D95&amp;B95</f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09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1300</v>
      </c>
      <c r="W95" s="168" t="s">
        <v>1237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0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1642</v>
      </c>
      <c r="BK95" s="325" t="s">
        <v>1643</v>
      </c>
      <c r="BL95" s="15"/>
      <c r="BM95" s="14" t="s">
        <v>996</v>
      </c>
      <c r="BN95" s="14" t="s">
        <v>996</v>
      </c>
      <c r="BO95" s="160" t="s">
        <v>996</v>
      </c>
      <c r="BP95" s="16" t="s">
        <v>1644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>D96&amp;B96</f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09" t="s">
        <v>1271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1272</v>
      </c>
      <c r="W96" s="168" t="s">
        <v>1255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0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1273</v>
      </c>
      <c r="BK96" s="16" t="s">
        <v>1274</v>
      </c>
      <c r="BL96" s="15"/>
      <c r="BM96" s="14" t="s">
        <v>998</v>
      </c>
      <c r="BN96" s="14" t="s">
        <v>1014</v>
      </c>
      <c r="BO96" s="160" t="s">
        <v>1088</v>
      </c>
      <c r="BP96" s="16" t="s">
        <v>1275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>D97&amp;B97</f>
        <v/>
      </c>
      <c r="B97" s="166"/>
      <c r="C97" s="8" t="str">
        <f>IF(BS_CONTROLE[[#This Row],[DATA]]="","",WEEKNUM(BS_CONTROLE[[#This Row],[DATA]]))</f>
        <v/>
      </c>
      <c r="D97" s="51"/>
      <c r="E97" s="309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0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>D98&amp;B98</f>
        <v/>
      </c>
      <c r="B98" s="166"/>
      <c r="C98" s="8" t="str">
        <f>IF(BS_CONTROLE[[#This Row],[DATA]]="","",WEEKNUM(BS_CONTROLE[[#This Row],[DATA]]))</f>
        <v/>
      </c>
      <c r="D98" s="51"/>
      <c r="E98" s="309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0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>D99&amp;B99</f>
        <v/>
      </c>
      <c r="B99" s="166"/>
      <c r="C99" s="8" t="str">
        <f>IF(BS_CONTROLE[[#This Row],[DATA]]="","",WEEKNUM(BS_CONTROLE[[#This Row],[DATA]]))</f>
        <v/>
      </c>
      <c r="D99" s="51"/>
      <c r="E99" s="309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0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>D100&amp;B100</f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09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1276</v>
      </c>
      <c r="N100" s="199" t="s">
        <v>1277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1232</v>
      </c>
      <c r="W100" s="168" t="s">
        <v>1278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0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1279</v>
      </c>
      <c r="BK100" s="16" t="s">
        <v>1280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20" t="str">
        <f>IF(BN100="","",SUBSTITUTE(BM100," ","")&amp;SUBSTITUTE(BN100," ",""))</f>
        <v>OKOK</v>
      </c>
    </row>
    <row r="101" spans="1:75" hidden="1">
      <c r="A101" s="50" t="str">
        <f>D101&amp;B101</f>
        <v/>
      </c>
      <c r="B101" s="166"/>
      <c r="C101" s="8" t="str">
        <f>IF(BS_CONTROLE[[#This Row],[DATA]]="","",WEEKNUM(BS_CONTROLE[[#This Row],[DATA]]))</f>
        <v/>
      </c>
      <c r="D101" s="51"/>
      <c r="E101" s="309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0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20" t="str">
        <f>IF(BN101="","",SUBSTITUTE(BM101," ","")&amp;SUBSTITUTE(BN101," ",""))</f>
        <v/>
      </c>
    </row>
    <row r="102" spans="1:75" hidden="1">
      <c r="A102" s="50" t="str">
        <f>D102&amp;B102</f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09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1285</v>
      </c>
      <c r="W102" s="168" t="s">
        <v>1255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0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1645</v>
      </c>
      <c r="BK102" s="16" t="s">
        <v>1646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0" t="str">
        <f>IF(BN102="","",SUBSTITUTE(BM102," ","")&amp;SUBSTITUTE(BN102," ",""))</f>
        <v>OKOK</v>
      </c>
    </row>
    <row r="103" spans="1:75" hidden="1">
      <c r="A103" s="50" t="str">
        <f>D103&amp;B103</f>
        <v/>
      </c>
      <c r="B103" s="166"/>
      <c r="C103" s="8" t="str">
        <f>IF(BS_CONTROLE[[#This Row],[DATA]]="","",WEEKNUM(BS_CONTROLE[[#This Row],[DATA]]))</f>
        <v/>
      </c>
      <c r="D103" s="51"/>
      <c r="E103" s="310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0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0" t="str">
        <f>IF(BN103="","",SUBSTITUTE(BM103," ","")&amp;SUBSTITUTE(BN103," ",""))</f>
        <v/>
      </c>
    </row>
    <row r="104" spans="1:75" hidden="1">
      <c r="A104" s="50" t="str">
        <f>D104&amp;B104</f>
        <v/>
      </c>
      <c r="B104" s="166"/>
      <c r="C104" s="8" t="str">
        <f>IF(BS_CONTROLE[[#This Row],[DATA]]="","",WEEKNUM(BS_CONTROLE[[#This Row],[DATA]]))</f>
        <v/>
      </c>
      <c r="D104" s="51"/>
      <c r="E104" s="309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0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0" t="str">
        <f>IF(BN104="","",SUBSTITUTE(BM104," ","")&amp;SUBSTITUTE(BN104," ",""))</f>
        <v/>
      </c>
    </row>
    <row r="105" spans="1:75" ht="23.25" hidden="1">
      <c r="A105" s="50" t="str">
        <f>D105&amp;B105</f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09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1281</v>
      </c>
      <c r="W105" s="168" t="s">
        <v>1647</v>
      </c>
      <c r="X105" s="213" t="s">
        <v>967</v>
      </c>
      <c r="Y105" s="153" t="s">
        <v>966</v>
      </c>
      <c r="Z105" s="153"/>
      <c r="AA105" s="83" t="s">
        <v>1592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0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1648</v>
      </c>
      <c r="BK105" s="341" t="s">
        <v>1649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>D106&amp;B106</f>
        <v/>
      </c>
      <c r="B106" s="166"/>
      <c r="C106" s="8" t="str">
        <f>IF(BS_CONTROLE[[#This Row],[DATA]]="","",WEEKNUM(BS_CONTROLE[[#This Row],[DATA]]))</f>
        <v/>
      </c>
      <c r="D106" s="51"/>
      <c r="E106" s="309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0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20" t="str">
        <f>IF(BN106="","",SUBSTITUTE(BM106," ","")&amp;SUBSTITUTE(BN106," ",""))</f>
        <v/>
      </c>
    </row>
    <row r="107" spans="1:75" hidden="1">
      <c r="A107" s="50" t="str">
        <f>D107&amp;B107</f>
        <v/>
      </c>
      <c r="B107" s="166"/>
      <c r="C107" s="8" t="str">
        <f>IF(BS_CONTROLE[[#This Row],[DATA]]="","",WEEKNUM(BS_CONTROLE[[#This Row],[DATA]]))</f>
        <v/>
      </c>
      <c r="D107" s="51"/>
      <c r="E107" s="309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0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20"/>
    </row>
    <row r="108" spans="1:75" ht="19.5" hidden="1" customHeight="1">
      <c r="A108" s="50" t="str">
        <f>D108&amp;B108</f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09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1281</v>
      </c>
      <c r="W108" s="319" t="s">
        <v>1282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0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1283</v>
      </c>
      <c r="BK108" s="16" t="s">
        <v>1284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20" t="str">
        <f t="shared" si="4"/>
        <v>ModernizaçãoExecução</v>
      </c>
    </row>
    <row r="109" spans="1:75" hidden="1">
      <c r="A109" s="50" t="str">
        <f>D109&amp;B109</f>
        <v/>
      </c>
      <c r="B109" s="166"/>
      <c r="C109" s="8" t="str">
        <f>IF(BS_CONTROLE[[#This Row],[DATA]]="","",WEEKNUM(BS_CONTROLE[[#This Row],[DATA]]))</f>
        <v/>
      </c>
      <c r="D109" s="51"/>
      <c r="E109" s="309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0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20" t="str">
        <f t="shared" si="4"/>
        <v/>
      </c>
    </row>
    <row r="110" spans="1:75" hidden="1">
      <c r="A110" s="50" t="str">
        <f>D110&amp;B110</f>
        <v/>
      </c>
      <c r="B110" s="166"/>
      <c r="C110" s="8" t="str">
        <f>IF(BS_CONTROLE[[#This Row],[DATA]]="","",WEEKNUM(BS_CONTROLE[[#This Row],[DATA]]))</f>
        <v/>
      </c>
      <c r="D110" s="51"/>
      <c r="E110" s="309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0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20" t="str">
        <f t="shared" si="4"/>
        <v/>
      </c>
    </row>
    <row r="111" spans="1:75" hidden="1">
      <c r="A111" s="50" t="str">
        <f>D111&amp;B111</f>
        <v/>
      </c>
      <c r="B111" s="166"/>
      <c r="C111" s="8" t="str">
        <f>IF(BS_CONTROLE[[#This Row],[DATA]]="","",WEEKNUM(BS_CONTROLE[[#This Row],[DATA]]))</f>
        <v/>
      </c>
      <c r="D111" s="51"/>
      <c r="E111" s="309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0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20" t="str">
        <f t="shared" si="4"/>
        <v/>
      </c>
    </row>
    <row r="112" spans="1:75" hidden="1">
      <c r="A112" s="50" t="str">
        <f>D112&amp;B112</f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09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1285</v>
      </c>
      <c r="W112" s="168" t="s">
        <v>1286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0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1287</v>
      </c>
      <c r="BK112" s="16" t="s">
        <v>1288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20"/>
    </row>
    <row r="113" spans="1:72" hidden="1">
      <c r="A113" s="50" t="str">
        <f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09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1240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1232</v>
      </c>
      <c r="W113" s="168" t="s">
        <v>1289</v>
      </c>
      <c r="X113" s="213" t="s">
        <v>972</v>
      </c>
      <c r="Y113" s="153" t="s">
        <v>975</v>
      </c>
      <c r="Z113" s="153"/>
      <c r="AA113" s="83" t="s">
        <v>1290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0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1291</v>
      </c>
      <c r="BK113" s="16" t="s">
        <v>1292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1293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0" t="str">
        <f t="shared" si="4"/>
        <v>CCOEscalaEquipagem</v>
      </c>
    </row>
    <row r="114" spans="1:72" hidden="1">
      <c r="A114" s="50" t="str">
        <f>D114&amp;B114</f>
        <v/>
      </c>
      <c r="B114" s="166"/>
      <c r="C114" s="8" t="str">
        <f>IF(BS_CONTROLE[[#This Row],[DATA]]="","",WEEKNUM(BS_CONTROLE[[#This Row],[DATA]]))</f>
        <v/>
      </c>
      <c r="D114" s="51"/>
      <c r="E114" s="309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0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20" t="str">
        <f t="shared" si="4"/>
        <v/>
      </c>
    </row>
    <row r="115" spans="1:72" hidden="1">
      <c r="A115" s="50" t="str">
        <f>D115&amp;B115</f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09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1294</v>
      </c>
      <c r="J115" s="212">
        <v>78</v>
      </c>
      <c r="K115" s="212">
        <v>334</v>
      </c>
      <c r="L115" s="83">
        <v>158</v>
      </c>
      <c r="M115" s="199" t="s">
        <v>1295</v>
      </c>
      <c r="N115" s="199" t="s">
        <v>1296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1232</v>
      </c>
      <c r="W115" s="168" t="s">
        <v>1297</v>
      </c>
      <c r="X115" s="213" t="s">
        <v>972</v>
      </c>
      <c r="Y115" s="153" t="s">
        <v>975</v>
      </c>
      <c r="Z115" s="153"/>
      <c r="AA115" s="83" t="s">
        <v>1298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0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1299</v>
      </c>
      <c r="BK115" s="16" t="s">
        <v>1299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20"/>
    </row>
    <row r="116" spans="1:72" hidden="1">
      <c r="A116" s="50" t="str">
        <f>D116&amp;B116</f>
        <v/>
      </c>
      <c r="B116" s="166"/>
      <c r="C116" s="8" t="str">
        <f>IF(BS_CONTROLE[[#This Row],[DATA]]="","",WEEKNUM(BS_CONTROLE[[#This Row],[DATA]]))</f>
        <v/>
      </c>
      <c r="D116" s="51"/>
      <c r="E116" s="309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0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20" t="str">
        <f t="shared" si="4"/>
        <v/>
      </c>
    </row>
    <row r="117" spans="1:72" hidden="1">
      <c r="A117" s="50" t="str">
        <f>D117&amp;B117</f>
        <v/>
      </c>
      <c r="B117" s="166"/>
      <c r="C117" s="8" t="str">
        <f>IF(BS_CONTROLE[[#This Row],[DATA]]="","",WEEKNUM(BS_CONTROLE[[#This Row],[DATA]]))</f>
        <v/>
      </c>
      <c r="D117" s="51"/>
      <c r="E117" s="309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0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20" t="str">
        <f t="shared" si="4"/>
        <v/>
      </c>
    </row>
    <row r="118" spans="1:72" hidden="1">
      <c r="A118" s="50" t="str">
        <f>D118&amp;B118</f>
        <v/>
      </c>
      <c r="B118" s="166"/>
      <c r="C118" s="8" t="str">
        <f>IF(BS_CONTROLE[[#This Row],[DATA]]="","",WEEKNUM(BS_CONTROLE[[#This Row],[DATA]]))</f>
        <v/>
      </c>
      <c r="D118" s="51"/>
      <c r="E118" s="309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0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20"/>
    </row>
    <row r="119" spans="1:72" hidden="1">
      <c r="A119" s="50" t="str">
        <f>D119&amp;B119</f>
        <v/>
      </c>
      <c r="B119" s="166"/>
      <c r="C119" s="8" t="str">
        <f>IF(BS_CONTROLE[[#This Row],[DATA]]="","",WEEKNUM(BS_CONTROLE[[#This Row],[DATA]]))</f>
        <v/>
      </c>
      <c r="D119" s="51"/>
      <c r="E119" s="309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0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20" t="str">
        <f t="shared" si="4"/>
        <v/>
      </c>
    </row>
    <row r="120" spans="1:72" hidden="1">
      <c r="A120" s="50" t="str">
        <f>D120&amp;B120</f>
        <v/>
      </c>
      <c r="B120" s="166"/>
      <c r="C120" s="8" t="str">
        <f>IF(BS_CONTROLE[[#This Row],[DATA]]="","",WEEKNUM(BS_CONTROLE[[#This Row],[DATA]]))</f>
        <v/>
      </c>
      <c r="D120" s="51"/>
      <c r="E120" s="309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0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0" t="str">
        <f t="shared" si="4"/>
        <v/>
      </c>
    </row>
    <row r="121" spans="1:72" hidden="1">
      <c r="A121" s="50" t="str">
        <f>D121&amp;B121</f>
        <v/>
      </c>
      <c r="B121" s="166"/>
      <c r="C121" s="8" t="str">
        <f>IF(BS_CONTROLE[[#This Row],[DATA]]="","",WEEKNUM(BS_CONTROLE[[#This Row],[DATA]]))</f>
        <v/>
      </c>
      <c r="D121" s="51"/>
      <c r="E121" s="309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0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0" t="str">
        <f t="shared" si="4"/>
        <v/>
      </c>
    </row>
    <row r="122" spans="1:72" hidden="1">
      <c r="A122" s="50" t="str">
        <f>D122&amp;B122</f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09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1300</v>
      </c>
      <c r="W122" s="168" t="s">
        <v>1237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1301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0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1302</v>
      </c>
      <c r="BK122" s="16" t="s">
        <v>1303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1304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20"/>
    </row>
    <row r="123" spans="1:72" hidden="1">
      <c r="A123" s="50" t="str">
        <f>D123&amp;B123</f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09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0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0" t="str">
        <f t="shared" si="4"/>
        <v/>
      </c>
    </row>
    <row r="124" spans="1:72" hidden="1">
      <c r="A124" s="50" t="str">
        <f>D124&amp;B124</f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09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1272</v>
      </c>
      <c r="W124" s="168" t="s">
        <v>1255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0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1305</v>
      </c>
      <c r="BK124" s="16" t="s">
        <v>1306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20" t="str">
        <f t="shared" si="4"/>
        <v>OKOK</v>
      </c>
    </row>
    <row r="125" spans="1:72" hidden="1">
      <c r="A125" s="50" t="str">
        <f>D125&amp;B125</f>
        <v/>
      </c>
      <c r="B125" s="166"/>
      <c r="C125" s="8" t="str">
        <f>IF(BS_CONTROLE[[#This Row],[DATA]]="","",WEEKNUM(BS_CONTROLE[[#This Row],[DATA]]))</f>
        <v/>
      </c>
      <c r="D125" s="51"/>
      <c r="E125" s="309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0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20" t="str">
        <f t="shared" si="4"/>
        <v/>
      </c>
    </row>
    <row r="126" spans="1:72" hidden="1">
      <c r="A126" s="50" t="str">
        <f>D126&amp;B126</f>
        <v/>
      </c>
      <c r="B126" s="166"/>
      <c r="C126" s="8" t="str">
        <f>IF(BS_CONTROLE[[#This Row],[DATA]]="","",WEEKNUM(BS_CONTROLE[[#This Row],[DATA]]))</f>
        <v/>
      </c>
      <c r="D126" s="51"/>
      <c r="E126" s="309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0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20"/>
    </row>
    <row r="127" spans="1:72" hidden="1">
      <c r="A127" s="50" t="str">
        <f>D127&amp;B127</f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09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1285</v>
      </c>
      <c r="W127" s="168" t="s">
        <v>1255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0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1307</v>
      </c>
      <c r="BK127" s="16" t="s">
        <v>1308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20" t="str">
        <f t="shared" si="4"/>
        <v>OKOK</v>
      </c>
    </row>
    <row r="128" spans="1:72" hidden="1">
      <c r="A128" s="50" t="str">
        <f>D128&amp;B128</f>
        <v/>
      </c>
      <c r="B128" s="166"/>
      <c r="C128" s="8" t="str">
        <f>IF(BS_CONTROLE[[#This Row],[DATA]]="","",WEEKNUM(BS_CONTROLE[[#This Row],[DATA]]))</f>
        <v/>
      </c>
      <c r="D128" s="51"/>
      <c r="E128" s="309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0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0" t="str">
        <f t="shared" si="4"/>
        <v/>
      </c>
    </row>
    <row r="129" spans="1:72" ht="57.75" hidden="1">
      <c r="A129" s="50" t="str">
        <f>D129&amp;B129</f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09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1397</v>
      </c>
      <c r="W129" s="319" t="s">
        <v>1765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0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1766</v>
      </c>
      <c r="BK129" s="16" t="s">
        <v>1767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20" t="str">
        <f t="shared" si="4"/>
        <v>OKOK</v>
      </c>
    </row>
    <row r="130" spans="1:72" hidden="1">
      <c r="A130" s="50" t="str">
        <f>D130&amp;B130</f>
        <v/>
      </c>
      <c r="B130" s="166"/>
      <c r="C130" s="8" t="str">
        <f>IF(BS_CONTROLE[[#This Row],[DATA]]="","",WEEKNUM(BS_CONTROLE[[#This Row],[DATA]]))</f>
        <v/>
      </c>
      <c r="D130" s="51"/>
      <c r="E130" s="309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0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20" t="str">
        <f t="shared" si="4"/>
        <v/>
      </c>
    </row>
    <row r="131" spans="1:72" hidden="1">
      <c r="A131" s="50" t="str">
        <f>D131&amp;B131</f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09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1300</v>
      </c>
      <c r="W131" s="168" t="s">
        <v>1237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0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1650</v>
      </c>
      <c r="BK131" s="16" t="s">
        <v>1651</v>
      </c>
      <c r="BL131" s="15"/>
      <c r="BM131" s="14"/>
      <c r="BN131" s="14"/>
      <c r="BO131" s="160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20" t="str">
        <f t="shared" si="4"/>
        <v/>
      </c>
    </row>
    <row r="132" spans="1:72" hidden="1">
      <c r="A132" s="50" t="str">
        <f>D132&amp;B132</f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09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1240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1232</v>
      </c>
      <c r="W132" s="168" t="s">
        <v>1309</v>
      </c>
      <c r="X132" s="213" t="s">
        <v>972</v>
      </c>
      <c r="Y132" s="153" t="s">
        <v>975</v>
      </c>
      <c r="Z132" s="153"/>
      <c r="AA132" s="83" t="s">
        <v>1310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0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1311</v>
      </c>
      <c r="BK132" s="16" t="s">
        <v>1311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20" t="str">
        <f t="shared" si="4"/>
        <v>CCOEscalaEquipagem</v>
      </c>
    </row>
    <row r="133" spans="1:72" hidden="1">
      <c r="A133" s="50" t="str">
        <f>D133&amp;B133</f>
        <v/>
      </c>
      <c r="B133" s="166"/>
      <c r="C133" s="8" t="str">
        <f>IF(BS_CONTROLE[[#This Row],[DATA]]="","",WEEKNUM(BS_CONTROLE[[#This Row],[DATA]]))</f>
        <v/>
      </c>
      <c r="D133" s="51"/>
      <c r="E133" s="309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0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20" t="str">
        <f t="shared" si="4"/>
        <v/>
      </c>
    </row>
    <row r="134" spans="1:72" ht="57.75" hidden="1">
      <c r="A134" s="50" t="str">
        <f>D134&amp;B134</f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09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1397</v>
      </c>
      <c r="W134" s="319" t="s">
        <v>1768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0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1769</v>
      </c>
      <c r="BK134" s="16" t="s">
        <v>1770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20" t="str">
        <f t="shared" si="4"/>
        <v>OKOK</v>
      </c>
    </row>
    <row r="135" spans="1:72" hidden="1">
      <c r="A135" s="50" t="str">
        <f>D135&amp;B135</f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09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0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0" t="str">
        <f t="shared" ref="BT135:BT194" si="5">IF(BN135="","",SUBSTITUTE(BM135," ","")&amp;SUBSTITUTE(BN135," ",""))</f>
        <v/>
      </c>
    </row>
    <row r="136" spans="1:72" hidden="1">
      <c r="A136" s="50" t="str">
        <f>D136&amp;B136</f>
        <v/>
      </c>
      <c r="B136" s="166"/>
      <c r="C136" s="8" t="str">
        <f>IF(BS_CONTROLE[[#This Row],[DATA]]="","",WEEKNUM(BS_CONTROLE[[#This Row],[DATA]]))</f>
        <v/>
      </c>
      <c r="D136" s="51"/>
      <c r="E136" s="309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0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20" t="str">
        <f t="shared" si="5"/>
        <v/>
      </c>
    </row>
    <row r="137" spans="1:72" hidden="1">
      <c r="A137" s="50" t="str">
        <f>D137&amp;B137</f>
        <v/>
      </c>
      <c r="B137" s="166"/>
      <c r="C137" s="8" t="str">
        <f>IF(BS_CONTROLE[[#This Row],[DATA]]="","",WEEKNUM(BS_CONTROLE[[#This Row],[DATA]]))</f>
        <v/>
      </c>
      <c r="D137" s="51"/>
      <c r="E137" s="309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0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20" t="str">
        <f t="shared" si="5"/>
        <v/>
      </c>
    </row>
    <row r="138" spans="1:72" hidden="1">
      <c r="A138" s="50" t="str">
        <f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09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26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1300</v>
      </c>
      <c r="W138" s="168" t="s">
        <v>1652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08">
        <f>IF(D138="","*",IFERROR(IF(ISODD(COUNT(AS138:AX138)),"ERRO",SUM((AT138-AS138),(AV138-AU138),(AX138-AW138))),"ERRO"))</f>
        <v>0.25</v>
      </c>
      <c r="AZ138" s="13"/>
      <c r="BA138" s="34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1653</v>
      </c>
      <c r="BK138" s="16" t="s">
        <v>1654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20" t="str">
        <f t="shared" si="5"/>
        <v>OKOK</v>
      </c>
    </row>
    <row r="139" spans="1:72" hidden="1">
      <c r="A139" s="50" t="str">
        <f>D139&amp;B139</f>
        <v/>
      </c>
      <c r="B139" s="166"/>
      <c r="C139" s="8" t="str">
        <f>IF(BS_CONTROLE[[#This Row],[DATA]]="","",WEEKNUM(BS_CONTROLE[[#This Row],[DATA]]))</f>
        <v/>
      </c>
      <c r="D139" s="51"/>
      <c r="E139" s="309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0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20" t="str">
        <f t="shared" si="5"/>
        <v/>
      </c>
    </row>
    <row r="140" spans="1:72" hidden="1">
      <c r="A140" s="50" t="str">
        <f>D140&amp;B140</f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09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1655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1338</v>
      </c>
      <c r="W140" s="168" t="s">
        <v>1656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0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1657</v>
      </c>
      <c r="BK140" s="16" t="s">
        <v>1658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20" t="str">
        <f t="shared" si="5"/>
        <v>OKOK</v>
      </c>
    </row>
    <row r="141" spans="1:72" hidden="1">
      <c r="A141" s="50" t="str">
        <f>D141&amp;B141</f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09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26">
        <v>0.66666666666666663</v>
      </c>
      <c r="P141" s="326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1338</v>
      </c>
      <c r="W141" s="168" t="s">
        <v>1600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0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1659</v>
      </c>
      <c r="BK141" s="16" t="s">
        <v>1660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20" t="str">
        <f t="shared" si="5"/>
        <v>OKOK</v>
      </c>
    </row>
    <row r="142" spans="1:72" hidden="1">
      <c r="A142" s="50" t="str">
        <f>D142&amp;B142</f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09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1272</v>
      </c>
      <c r="W142" s="168" t="s">
        <v>1255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0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1661</v>
      </c>
      <c r="BK142" s="16" t="s">
        <v>1662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1663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0" t="str">
        <f t="shared" si="5"/>
        <v>SuperExecução</v>
      </c>
    </row>
    <row r="143" spans="1:72" hidden="1">
      <c r="A143" s="50" t="str">
        <f>D143&amp;B143</f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09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1664</v>
      </c>
      <c r="J143" s="212">
        <v>74</v>
      </c>
      <c r="K143" s="212">
        <v>288.10000000000002</v>
      </c>
      <c r="L143" s="83">
        <v>1</v>
      </c>
      <c r="M143" s="199" t="s">
        <v>1665</v>
      </c>
      <c r="N143" s="199" t="s">
        <v>1665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1285</v>
      </c>
      <c r="W143" s="168" t="s">
        <v>1347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0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1666</v>
      </c>
      <c r="BK143" s="16" t="s">
        <v>1667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20"/>
    </row>
    <row r="144" spans="1:72" hidden="1">
      <c r="A144" s="50" t="str">
        <f>D144&amp;B144</f>
        <v/>
      </c>
      <c r="B144" s="166"/>
      <c r="C144" s="8" t="str">
        <f>IF(BS_CONTROLE[[#This Row],[DATA]]="","",WEEKNUM(BS_CONTROLE[[#This Row],[DATA]]))</f>
        <v/>
      </c>
      <c r="D144" s="51"/>
      <c r="E144" s="309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0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 t="shared" si="5"/>
        <v/>
      </c>
    </row>
    <row r="145" spans="1:72" hidden="1">
      <c r="A145" s="50" t="str">
        <f>D145&amp;B145</f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1668</v>
      </c>
      <c r="E145" s="309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1285</v>
      </c>
      <c r="W145" s="168" t="s">
        <v>1255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0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1669</v>
      </c>
      <c r="BK145" s="16" t="s">
        <v>1670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20" t="str">
        <f t="shared" si="5"/>
        <v>OKOK</v>
      </c>
    </row>
    <row r="146" spans="1:72" hidden="1">
      <c r="A146" s="50" t="str">
        <f>D146&amp;B146</f>
        <v/>
      </c>
      <c r="B146" s="166"/>
      <c r="C146" s="8" t="str">
        <f>IF(BS_CONTROLE[[#This Row],[DATA]]="","",WEEKNUM(BS_CONTROLE[[#This Row],[DATA]]))</f>
        <v/>
      </c>
      <c r="D146" s="51"/>
      <c r="E146" s="309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0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0" t="str">
        <f t="shared" si="5"/>
        <v/>
      </c>
    </row>
    <row r="147" spans="1:72" hidden="1">
      <c r="A147" s="50" t="str">
        <f>D147&amp;B147</f>
        <v/>
      </c>
      <c r="B147" s="166"/>
      <c r="C147" s="8" t="str">
        <f>IF(BS_CONTROLE[[#This Row],[DATA]]="","",WEEKNUM(BS_CONTROLE[[#This Row],[DATA]]))</f>
        <v/>
      </c>
      <c r="D147" s="51"/>
      <c r="E147" s="309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0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20" t="str">
        <f t="shared" si="5"/>
        <v/>
      </c>
    </row>
    <row r="148" spans="1:72" hidden="1">
      <c r="A148" s="50" t="str">
        <f>D148&amp;B148</f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09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1315</v>
      </c>
      <c r="W148" s="168" t="s">
        <v>1316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0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1671</v>
      </c>
      <c r="BK148" s="16" t="s">
        <v>1672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1672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20" t="str">
        <f t="shared" si="5"/>
        <v>ModernizaçãoOperação</v>
      </c>
    </row>
    <row r="149" spans="1:72" hidden="1">
      <c r="A149" s="50" t="str">
        <f>D149&amp;B149</f>
        <v/>
      </c>
      <c r="B149" s="166"/>
      <c r="C149" s="8" t="str">
        <f>IF(BS_CONTROLE[[#This Row],[DATA]]="","",WEEKNUM(BS_CONTROLE[[#This Row],[DATA]]))</f>
        <v/>
      </c>
      <c r="D149" s="51"/>
      <c r="E149" s="309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0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20" t="str">
        <f t="shared" si="5"/>
        <v/>
      </c>
    </row>
    <row r="150" spans="1:72" hidden="1">
      <c r="A150" s="50" t="str">
        <f>D150&amp;B150</f>
        <v/>
      </c>
      <c r="B150" s="166"/>
      <c r="C150" s="8" t="str">
        <f>IF(BS_CONTROLE[[#This Row],[DATA]]="","",WEEKNUM(BS_CONTROLE[[#This Row],[DATA]]))</f>
        <v/>
      </c>
      <c r="D150" s="51"/>
      <c r="E150" s="309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0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20" t="str">
        <f t="shared" si="5"/>
        <v/>
      </c>
    </row>
    <row r="151" spans="1:72" hidden="1">
      <c r="A151" s="50" t="str">
        <f>D151&amp;B151</f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0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1240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1232</v>
      </c>
      <c r="W151" s="168" t="s">
        <v>1309</v>
      </c>
      <c r="X151" s="213" t="s">
        <v>972</v>
      </c>
      <c r="Y151" s="153" t="s">
        <v>975</v>
      </c>
      <c r="Z151" s="153"/>
      <c r="AA151" s="83" t="s">
        <v>1312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0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1313</v>
      </c>
      <c r="BK151" s="16" t="s">
        <v>1314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20" t="str">
        <f t="shared" si="5"/>
        <v>OKOK</v>
      </c>
    </row>
    <row r="152" spans="1:72" hidden="1">
      <c r="A152" s="50" t="str">
        <f>D152&amp;B152</f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09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1771</v>
      </c>
      <c r="W152" s="168" t="s">
        <v>1772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0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1773</v>
      </c>
      <c r="BK152" s="16" t="s">
        <v>1774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20" t="str">
        <f>IF(BN152="","",SUBSTITUTE(BM152," ","")&amp;SUBSTITUTE(BN152," ",""))</f>
        <v>OKOK</v>
      </c>
    </row>
    <row r="153" spans="1:72" hidden="1">
      <c r="A153" s="50" t="str">
        <f>D153&amp;B153</f>
        <v/>
      </c>
      <c r="B153" s="166"/>
      <c r="C153" s="8" t="str">
        <f>IF(BS_CONTROLE[[#This Row],[DATA]]="","",WEEKNUM(BS_CONTROLE[[#This Row],[DATA]]))</f>
        <v/>
      </c>
      <c r="D153" s="51"/>
      <c r="E153" s="309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0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>D154&amp;B154</f>
        <v/>
      </c>
      <c r="B154" s="166"/>
      <c r="C154" s="8" t="str">
        <f>IF(BS_CONTROLE[[#This Row],[DATA]]="","",WEEKNUM(BS_CONTROLE[[#This Row],[DATA]]))</f>
        <v/>
      </c>
      <c r="D154" s="51"/>
      <c r="E154" s="309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0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20" t="str">
        <f>IF(BN154="","",SUBSTITUTE(BM154," ","")&amp;SUBSTITUTE(BN154," ",""))</f>
        <v/>
      </c>
    </row>
    <row r="155" spans="1:72" hidden="1">
      <c r="A155" s="50" t="str">
        <f>D155&amp;B155</f>
        <v/>
      </c>
      <c r="B155" s="166"/>
      <c r="C155" s="8" t="str">
        <f>IF(BS_CONTROLE[[#This Row],[DATA]]="","",WEEKNUM(BS_CONTROLE[[#This Row],[DATA]]))</f>
        <v/>
      </c>
      <c r="D155" s="51"/>
      <c r="E155" s="309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0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20" t="str">
        <f>IF(BN155="","",SUBSTITUTE(BM155," ","")&amp;SUBSTITUTE(BN155," ",""))</f>
        <v/>
      </c>
    </row>
    <row r="156" spans="1:72" hidden="1">
      <c r="A156" s="50" t="str">
        <f>D156&amp;B156</f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09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1338</v>
      </c>
      <c r="W156" s="168" t="s">
        <v>1673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0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1674</v>
      </c>
      <c r="BK156" s="16" t="s">
        <v>1675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20" t="str">
        <f>IF(BN156="","",SUBSTITUTE(BM156," ","")&amp;SUBSTITUTE(BN156," ",""))</f>
        <v>OKOK</v>
      </c>
    </row>
    <row r="157" spans="1:72" hidden="1">
      <c r="A157" s="50" t="str">
        <f>D157&amp;B157</f>
        <v/>
      </c>
      <c r="B157" s="166"/>
      <c r="C157" s="8" t="str">
        <f>IF(BS_CONTROLE[[#This Row],[DATA]]="","",WEEKNUM(BS_CONTROLE[[#This Row],[DATA]]))</f>
        <v/>
      </c>
      <c r="D157" s="51"/>
      <c r="E157" s="309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0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0" t="str">
        <f>IF(BN157="","",SUBSTITUTE(BM157," ","")&amp;SUBSTITUTE(BN157," ",""))</f>
        <v/>
      </c>
    </row>
    <row r="158" spans="1:72" hidden="1">
      <c r="A158" s="50" t="str">
        <f>D158&amp;B158</f>
        <v/>
      </c>
      <c r="B158" s="166"/>
      <c r="C158" s="8" t="str">
        <f>IF(BS_CONTROLE[[#This Row],[DATA]]="","",WEEKNUM(BS_CONTROLE[[#This Row],[DATA]]))</f>
        <v/>
      </c>
      <c r="D158" s="51"/>
      <c r="E158" s="309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0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20" t="str">
        <f>IF(BN158="","",SUBSTITUTE(BM158," ","")&amp;SUBSTITUTE(BN158," ",""))</f>
        <v/>
      </c>
    </row>
    <row r="159" spans="1:72" hidden="1">
      <c r="A159" s="50" t="str">
        <f>D159&amp;B159</f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09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1300</v>
      </c>
      <c r="W159" s="319" t="s">
        <v>1652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08">
        <f>IF(D159="","*",IFERROR(IF(ISODD(COUNT(AS159:AX159)),"ERRO",SUM((AT159-AS159),(AV159-AU159),(AX159-AW159))),"ERRO"))</f>
        <v>0.27083333333333337</v>
      </c>
      <c r="AZ159" s="13"/>
      <c r="BA159" s="34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1676</v>
      </c>
      <c r="BK159" s="16" t="s">
        <v>1677</v>
      </c>
      <c r="BL159" s="15"/>
      <c r="BM159" s="14"/>
      <c r="BN159" s="14"/>
      <c r="BO159" s="160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>D160&amp;B160</f>
        <v/>
      </c>
      <c r="B160" s="166"/>
      <c r="C160" s="8" t="str">
        <f>IF(BS_CONTROLE[[#This Row],[DATA]]="","",WEEKNUM(BS_CONTROLE[[#This Row],[DATA]]))</f>
        <v/>
      </c>
      <c r="D160" s="51"/>
      <c r="E160" s="309">
        <v>230</v>
      </c>
      <c r="F160" s="167"/>
      <c r="G160" s="9" t="str">
        <f>IF(D160="","*",VLOOKUP(F160,BS_ATIVIDADE[#All],3,FALSE))</f>
        <v>*</v>
      </c>
      <c r="H160" s="168"/>
      <c r="I160" s="168"/>
      <c r="J160" s="344"/>
      <c r="K160" s="344"/>
      <c r="L160" s="345"/>
      <c r="M160" s="346"/>
      <c r="N160" s="346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0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0" t="str">
        <f t="shared" si="5"/>
        <v/>
      </c>
    </row>
    <row r="161" spans="1:72" hidden="1">
      <c r="A161" s="50" t="str">
        <f>D161&amp;B161</f>
        <v/>
      </c>
      <c r="B161" s="166"/>
      <c r="C161" s="8" t="str">
        <f>IF(BS_CONTROLE[[#This Row],[DATA]]="","",WEEKNUM(BS_CONTROLE[[#This Row],[DATA]]))</f>
        <v/>
      </c>
      <c r="D161" s="51"/>
      <c r="E161" s="309">
        <v>231</v>
      </c>
      <c r="F161" s="167"/>
      <c r="G161" s="9" t="str">
        <f>IF(D161="","*",VLOOKUP(F161,BS_ATIVIDADE[#All],3,FALSE))</f>
        <v>*</v>
      </c>
      <c r="H161" s="168"/>
      <c r="I161" s="168"/>
      <c r="J161" s="344"/>
      <c r="K161" s="344"/>
      <c r="L161" s="345"/>
      <c r="M161" s="346"/>
      <c r="N161" s="346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0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0" t="str">
        <f t="shared" si="5"/>
        <v/>
      </c>
    </row>
    <row r="162" spans="1:72" hidden="1">
      <c r="A162" s="50" t="str">
        <f>D162&amp;B162</f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09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1338</v>
      </c>
      <c r="W162" s="168" t="s">
        <v>1678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0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1679</v>
      </c>
      <c r="BK162" s="16" t="s">
        <v>1680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20" t="str">
        <f t="shared" si="5"/>
        <v>OKOK</v>
      </c>
    </row>
    <row r="163" spans="1:72" hidden="1">
      <c r="A163" s="50" t="str">
        <f>D163&amp;B163</f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0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1681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1272</v>
      </c>
      <c r="W163" s="168" t="s">
        <v>1682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0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1683</v>
      </c>
      <c r="BK163" s="16" t="s">
        <v>1684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20" t="str">
        <f t="shared" si="5"/>
        <v>OKOK</v>
      </c>
    </row>
    <row r="164" spans="1:72" hidden="1">
      <c r="A164" s="50" t="str">
        <f>D164&amp;B164</f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09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1272</v>
      </c>
      <c r="W164" s="168" t="s">
        <v>1255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0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1685</v>
      </c>
      <c r="BK164" s="16" t="s">
        <v>1686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20" t="str">
        <f t="shared" si="5"/>
        <v>OKOK</v>
      </c>
    </row>
    <row r="165" spans="1:72" hidden="1">
      <c r="A165" s="50" t="str">
        <f>D165&amp;B165</f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09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1315</v>
      </c>
      <c r="W165" s="168" t="s">
        <v>1687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0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1688</v>
      </c>
      <c r="BK165" s="16" t="s">
        <v>1689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1690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>D166&amp;B166</f>
        <v/>
      </c>
      <c r="B166" s="166"/>
      <c r="C166" s="8"/>
      <c r="D166" s="51"/>
      <c r="E166" s="309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0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20" t="str">
        <f t="shared" si="5"/>
        <v/>
      </c>
    </row>
    <row r="167" spans="1:72" hidden="1">
      <c r="A167" s="50" t="str">
        <f>D167&amp;B167</f>
        <v/>
      </c>
      <c r="B167" s="166"/>
      <c r="C167" s="8" t="str">
        <f>IF(BS_CONTROLE[[#This Row],[DATA]]="","",WEEKNUM(BS_CONTROLE[[#This Row],[DATA]]))</f>
        <v/>
      </c>
      <c r="D167" s="51"/>
      <c r="E167" s="309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0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20"/>
    </row>
    <row r="168" spans="1:72" hidden="1">
      <c r="A168" s="50" t="str">
        <f>D168&amp;B168</f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09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1285</v>
      </c>
      <c r="W168" s="168" t="s">
        <v>1255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0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1691</v>
      </c>
      <c r="BK168" s="16" t="s">
        <v>1692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1690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>D169&amp;B169</f>
        <v/>
      </c>
      <c r="B169" s="166"/>
      <c r="C169" s="8" t="str">
        <f>IF(BS_CONTROLE[[#This Row],[DATA]]="","",WEEKNUM(BS_CONTROLE[[#This Row],[DATA]]))</f>
        <v/>
      </c>
      <c r="D169" s="51"/>
      <c r="E169" s="309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0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20"/>
    </row>
    <row r="170" spans="1:72" hidden="1">
      <c r="A170" s="50" t="str">
        <f>D170&amp;B170</f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09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1315</v>
      </c>
      <c r="W170" s="168" t="s">
        <v>1316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0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1317</v>
      </c>
      <c r="BK170" s="16" t="s">
        <v>1318</v>
      </c>
      <c r="BL170" s="15"/>
      <c r="BM170" s="14"/>
      <c r="BN170" s="14"/>
      <c r="BO170" s="160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20" t="str">
        <f>IF(BN170="","",SUBSTITUTE(BM170," ","")&amp;SUBSTITUTE(BN170," ",""))</f>
        <v/>
      </c>
    </row>
    <row r="171" spans="1:72" hidden="1">
      <c r="A171" s="50" t="str">
        <f>D171&amp;B171</f>
        <v/>
      </c>
      <c r="B171" s="166"/>
      <c r="C171" s="8" t="str">
        <f>IF(BS_CONTROLE[[#This Row],[DATA]]="","",WEEKNUM(BS_CONTROLE[[#This Row],[DATA]]))</f>
        <v/>
      </c>
      <c r="D171" s="51"/>
      <c r="E171" s="310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0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20" t="str">
        <f t="shared" si="5"/>
        <v/>
      </c>
    </row>
    <row r="172" spans="1:72" hidden="1">
      <c r="A172" s="50" t="str">
        <f>D172&amp;B172</f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09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1664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1775</v>
      </c>
      <c r="N172" s="199" t="s">
        <v>1776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1589</v>
      </c>
      <c r="W172" s="168" t="s">
        <v>1347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0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1777</v>
      </c>
      <c r="BK172" s="16" t="s">
        <v>1778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20" t="str">
        <f t="shared" si="5"/>
        <v>OKOK</v>
      </c>
    </row>
    <row r="173" spans="1:72" hidden="1">
      <c r="A173" s="50" t="str">
        <f>D173&amp;B173</f>
        <v/>
      </c>
      <c r="B173" s="166"/>
      <c r="C173" s="8" t="str">
        <f>IF(BS_CONTROLE[[#This Row],[DATA]]="","",WEEKNUM(BS_CONTROLE[[#This Row],[DATA]]))</f>
        <v/>
      </c>
      <c r="D173" s="51"/>
      <c r="E173" s="309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0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0" t="str">
        <f t="shared" si="5"/>
        <v/>
      </c>
    </row>
    <row r="174" spans="1:72" hidden="1">
      <c r="A174" s="50" t="str">
        <f>D174&amp;B174</f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1319</v>
      </c>
      <c r="E174" s="309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1320</v>
      </c>
      <c r="J174" s="212">
        <v>78</v>
      </c>
      <c r="K174" s="212">
        <v>334</v>
      </c>
      <c r="L174" s="83" t="s">
        <v>609</v>
      </c>
      <c r="M174" s="199" t="s">
        <v>1321</v>
      </c>
      <c r="N174" s="199" t="s">
        <v>1321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1232</v>
      </c>
      <c r="W174" s="168" t="s">
        <v>1322</v>
      </c>
      <c r="X174" s="213" t="s">
        <v>972</v>
      </c>
      <c r="Y174" s="153" t="s">
        <v>975</v>
      </c>
      <c r="Z174" s="153"/>
      <c r="AA174" s="83" t="s">
        <v>1323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0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1324</v>
      </c>
      <c r="BK174" s="16" t="s">
        <v>1325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>D175&amp;B175</f>
        <v/>
      </c>
      <c r="B175" s="166"/>
      <c r="C175" s="8" t="str">
        <f>IF(BS_CONTROLE[[#This Row],[DATA]]="","",WEEKNUM(BS_CONTROLE[[#This Row],[DATA]]))</f>
        <v/>
      </c>
      <c r="D175" s="51"/>
      <c r="E175" s="309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0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20" t="str">
        <f t="shared" si="5"/>
        <v/>
      </c>
    </row>
    <row r="176" spans="1:72" hidden="1">
      <c r="A176" s="50" t="str">
        <f>D176&amp;B176</f>
        <v/>
      </c>
      <c r="B176" s="166"/>
      <c r="C176" s="8" t="str">
        <f>IF(BS_CONTROLE[[#This Row],[DATA]]="","",WEEKNUM(BS_CONTROLE[[#This Row],[DATA]]))</f>
        <v/>
      </c>
      <c r="D176" s="51"/>
      <c r="E176" s="309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0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20" t="str">
        <f t="shared" si="5"/>
        <v/>
      </c>
    </row>
    <row r="177" spans="1:72" hidden="1">
      <c r="A177" s="50" t="str">
        <f>D177&amp;B177</f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09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1779</v>
      </c>
      <c r="W177" s="168" t="s">
        <v>1255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0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1780</v>
      </c>
      <c r="BK177" s="16" t="s">
        <v>1781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20" t="str">
        <f t="shared" si="5"/>
        <v>OKOK</v>
      </c>
    </row>
    <row r="178" spans="1:72" hidden="1">
      <c r="A178" s="50" t="str">
        <f>D178&amp;B178</f>
        <v/>
      </c>
      <c r="B178" s="166"/>
      <c r="C178" s="8" t="str">
        <f>IF(BS_CONTROLE[[#This Row],[DATA]]="","",WEEKNUM(BS_CONTROLE[[#This Row],[DATA]]))</f>
        <v/>
      </c>
      <c r="D178" s="51"/>
      <c r="E178" s="309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0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20" t="str">
        <f t="shared" si="5"/>
        <v/>
      </c>
    </row>
    <row r="179" spans="1:72" hidden="1">
      <c r="A179" s="50" t="str">
        <f>D179&amp;B179</f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09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1326</v>
      </c>
      <c r="W179" s="168" t="s">
        <v>1327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0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1328</v>
      </c>
      <c r="BK179" s="16" t="s">
        <v>1329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09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1771</v>
      </c>
      <c r="W180" s="319" t="s">
        <v>1782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0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5" t="s">
        <v>1783</v>
      </c>
      <c r="BK180" s="16" t="s">
        <v>1784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>D181&amp;B181</f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09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1330</v>
      </c>
      <c r="W181" s="168" t="s">
        <v>1327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0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1331</v>
      </c>
      <c r="BK181" s="16" t="s">
        <v>1332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20" t="str">
        <f>IF(BN181="","",SUBSTITUTE(BM181," ","")&amp;SUBSTITUTE(BN181," ",""))</f>
        <v>OKOK</v>
      </c>
    </row>
    <row r="182" spans="1:72" hidden="1">
      <c r="A182" s="50" t="str">
        <f>D182&amp;B182</f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09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1333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1254</v>
      </c>
      <c r="W182" s="168" t="s">
        <v>1327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0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1334</v>
      </c>
      <c r="BK182" s="16" t="s">
        <v>1329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0" t="str">
        <f>IF(BN182="","",SUBSTITUTE(BM182," ","")&amp;SUBSTITUTE(BN182," ",""))</f>
        <v>OKOK</v>
      </c>
    </row>
    <row r="183" spans="1:72" hidden="1">
      <c r="A183" s="50" t="str">
        <f>D183&amp;B183</f>
        <v/>
      </c>
      <c r="B183" s="166"/>
      <c r="C183" s="8" t="str">
        <f>IF(BS_CONTROLE[[#This Row],[DATA]]="","",WEEKNUM(BS_CONTROLE[[#This Row],[DATA]]))</f>
        <v/>
      </c>
      <c r="D183" s="51"/>
      <c r="E183" s="309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0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20" t="str">
        <f t="shared" si="5"/>
        <v/>
      </c>
    </row>
    <row r="184" spans="1:72" hidden="1">
      <c r="A184" s="50" t="str">
        <f>D184&amp;B184</f>
        <v/>
      </c>
      <c r="B184" s="166"/>
      <c r="C184" s="8" t="str">
        <f>IF(BS_CONTROLE[[#This Row],[DATA]]="","",WEEKNUM(BS_CONTROLE[[#This Row],[DATA]]))</f>
        <v/>
      </c>
      <c r="D184" s="51"/>
      <c r="E184" s="309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0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0" t="str">
        <f t="shared" si="5"/>
        <v/>
      </c>
    </row>
    <row r="185" spans="1:72" hidden="1">
      <c r="A185" s="50" t="str">
        <f>D185&amp;B185</f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09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1693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1300</v>
      </c>
      <c r="W185" s="168" t="s">
        <v>1237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08">
        <f>IF(D185="","*",IFERROR(IF(ISODD(COUNT(AS185:AX185)),"ERRO",SUM((AT185-AS185),(AV185-AU185),(AX185-AW185))),"ERRO"))</f>
        <v>0.25</v>
      </c>
      <c r="AZ185" s="13"/>
      <c r="BA185" s="34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1694</v>
      </c>
      <c r="BK185" s="16" t="s">
        <v>1695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20" t="str">
        <f t="shared" si="5"/>
        <v>OKOK</v>
      </c>
    </row>
    <row r="186" spans="1:72" hidden="1">
      <c r="A186" s="50" t="str">
        <f>D186&amp;B186</f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09">
        <v>265</v>
      </c>
      <c r="F186" s="167" t="s">
        <v>623</v>
      </c>
      <c r="G186" s="9" t="str">
        <f>IF(D186="","*",VLOOKUP(F186,BS_ATIVIDADE[#All],3,FALSE))</f>
        <v>OUTROS</v>
      </c>
      <c r="H186" s="326" t="s">
        <v>1335</v>
      </c>
      <c r="I186" s="326" t="s">
        <v>49</v>
      </c>
      <c r="J186" s="212">
        <v>98</v>
      </c>
      <c r="K186" s="212">
        <v>754</v>
      </c>
      <c r="L186" s="83">
        <v>616.65</v>
      </c>
      <c r="M186" s="199" t="s">
        <v>1336</v>
      </c>
      <c r="N186" s="199" t="s">
        <v>1337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1338</v>
      </c>
      <c r="W186" s="168" t="s">
        <v>1339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08">
        <f>IF(D186="","*",IFERROR(IF(ISODD(COUNT(AS186:AX186)),"ERRO",SUM((AT186-AS186),(AV186-AU186),(AX186-AW186))),"ERRO"))</f>
        <v>4.1666666666666664E-2</v>
      </c>
      <c r="AZ186" s="13"/>
      <c r="BA186" s="34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1340</v>
      </c>
      <c r="BK186" s="16" t="s">
        <v>1340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20" t="str">
        <f t="shared" si="5"/>
        <v>OKOK</v>
      </c>
    </row>
    <row r="187" spans="1:72" hidden="1">
      <c r="A187" s="50" t="str">
        <f>D187&amp;B187</f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0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26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1338</v>
      </c>
      <c r="W187" s="168" t="s">
        <v>1341</v>
      </c>
      <c r="X187" s="213" t="s">
        <v>972</v>
      </c>
      <c r="Y187" s="153" t="s">
        <v>975</v>
      </c>
      <c r="Z187" s="153"/>
      <c r="AA187" s="83" t="s">
        <v>1342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0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1343</v>
      </c>
      <c r="BK187" s="16" t="s">
        <v>1343</v>
      </c>
      <c r="BL187" s="15"/>
      <c r="BM187" s="14"/>
      <c r="BN187" s="14"/>
      <c r="BO187" s="160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20" t="str">
        <f t="shared" si="5"/>
        <v/>
      </c>
    </row>
    <row r="188" spans="1:72" hidden="1">
      <c r="A188" s="50" t="str">
        <f>D188&amp;B188</f>
        <v/>
      </c>
      <c r="B188" s="166"/>
      <c r="C188" s="8" t="str">
        <f>IF(BS_CONTROLE[[#This Row],[DATA]]="","",WEEKNUM(BS_CONTROLE[[#This Row],[DATA]]))</f>
        <v/>
      </c>
      <c r="D188" s="51"/>
      <c r="E188" s="309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0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20" t="str">
        <f t="shared" si="5"/>
        <v/>
      </c>
    </row>
    <row r="189" spans="1:72" hidden="1">
      <c r="A189" s="50" t="str">
        <f>D189&amp;B189</f>
        <v/>
      </c>
      <c r="B189" s="166"/>
      <c r="C189" s="8" t="str">
        <f>IF(BS_CONTROLE[[#This Row],[DATA]]="","",WEEKNUM(BS_CONTROLE[[#This Row],[DATA]]))</f>
        <v/>
      </c>
      <c r="D189" s="51"/>
      <c r="E189" s="309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0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20" t="str">
        <f t="shared" si="5"/>
        <v/>
      </c>
    </row>
    <row r="190" spans="1:72" hidden="1">
      <c r="A190" s="50" t="str">
        <f>D190&amp;B190</f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09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1272</v>
      </c>
      <c r="W190" s="168" t="s">
        <v>1255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0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1344</v>
      </c>
      <c r="BK190" s="16" t="s">
        <v>1345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20" t="str">
        <f t="shared" si="5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09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0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20" t="str">
        <f t="shared" si="5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09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0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0" t="str">
        <f t="shared" si="5"/>
        <v/>
      </c>
    </row>
    <row r="193" spans="1:72" hidden="1">
      <c r="A193" s="50" t="str">
        <f>D193&amp;B193</f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09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1346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1285</v>
      </c>
      <c r="W193" s="168" t="s">
        <v>1347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0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1348</v>
      </c>
      <c r="BK193" s="16" t="s">
        <v>1349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20" t="str">
        <f t="shared" si="5"/>
        <v>OKOK</v>
      </c>
    </row>
    <row r="194" spans="1:72" hidden="1">
      <c r="A194" s="50" t="str">
        <f>D194&amp;B194</f>
        <v/>
      </c>
      <c r="B194" s="166"/>
      <c r="C194" s="8" t="str">
        <f>IF(BS_CONTROLE[[#This Row],[DATA]]="","",WEEKNUM(BS_CONTROLE[[#This Row],[DATA]]))</f>
        <v/>
      </c>
      <c r="D194" s="51"/>
      <c r="E194" s="309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0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20" t="str">
        <f t="shared" si="5"/>
        <v/>
      </c>
    </row>
    <row r="195" spans="1:72" hidden="1">
      <c r="A195" s="50" t="str">
        <f>D195&amp;B195</f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09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1315</v>
      </c>
      <c r="W195" s="168" t="s">
        <v>1316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08">
        <f>IF(D195="","*",IFERROR(IF(ISODD(COUNT(AS195:AX195)),"ERRO",SUM((AT195-AS195),(AV195-AU195),(AX195-AW195))),"ERRO"))</f>
        <v>0.14166666666666672</v>
      </c>
      <c r="AZ195" s="13"/>
      <c r="BA195" s="34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1350</v>
      </c>
      <c r="BK195" s="16" t="s">
        <v>1351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20" t="str">
        <f t="shared" ref="BT195:BT241" si="6">IF(BN195="","",SUBSTITUTE(BM195," ","")&amp;SUBSTITUTE(BN195," ",""))</f>
        <v>OKOK</v>
      </c>
    </row>
    <row r="196" spans="1:72" hidden="1">
      <c r="A196" s="50" t="str">
        <f>D196&amp;B196</f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09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1285</v>
      </c>
      <c r="W196" s="168" t="s">
        <v>1352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0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1353</v>
      </c>
      <c r="BK196" s="16" t="s">
        <v>1354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20" t="str">
        <f t="shared" si="6"/>
        <v>OKOK</v>
      </c>
    </row>
    <row r="197" spans="1:72" hidden="1">
      <c r="A197" s="50" t="str">
        <f>D197&amp;B197</f>
        <v/>
      </c>
      <c r="B197" s="166"/>
      <c r="C197" s="8" t="str">
        <f>IF(BS_CONTROLE[[#This Row],[DATA]]="","",WEEKNUM(BS_CONTROLE[[#This Row],[DATA]]))</f>
        <v/>
      </c>
      <c r="D197" s="51"/>
      <c r="E197" s="309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0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20" t="str">
        <f t="shared" si="6"/>
        <v/>
      </c>
    </row>
    <row r="198" spans="1:72" hidden="1">
      <c r="A198" s="50" t="str">
        <f>D198&amp;B198</f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09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1785</v>
      </c>
      <c r="W198" s="168" t="s">
        <v>1255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0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1786</v>
      </c>
      <c r="BK198" s="16" t="s">
        <v>1787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20" t="str">
        <f t="shared" si="6"/>
        <v>OKOK</v>
      </c>
    </row>
    <row r="199" spans="1:72" hidden="1">
      <c r="A199" s="50" t="str">
        <f>D199&amp;B199</f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09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1785</v>
      </c>
      <c r="W199" s="168" t="s">
        <v>1370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0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1788</v>
      </c>
      <c r="BK199" s="16" t="s">
        <v>1789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20" t="str">
        <f t="shared" si="6"/>
        <v>OKOK</v>
      </c>
    </row>
    <row r="200" spans="1:72" ht="46.5" hidden="1">
      <c r="A200" s="50" t="str">
        <f>D200&amp;B200</f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09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1397</v>
      </c>
      <c r="W200" s="319" t="s">
        <v>1790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0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20" t="str">
        <f t="shared" si="6"/>
        <v/>
      </c>
    </row>
    <row r="201" spans="1:72" hidden="1">
      <c r="A201" s="50" t="str">
        <f>D201&amp;B201</f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09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1355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1356</v>
      </c>
      <c r="W201" s="168" t="s">
        <v>1357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0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1358</v>
      </c>
      <c r="BK201" s="16" t="s">
        <v>1358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20" t="str">
        <f t="shared" si="6"/>
        <v>OKOK</v>
      </c>
    </row>
    <row r="202" spans="1:72" hidden="1">
      <c r="A202" s="50" t="str">
        <f>D202&amp;B202</f>
        <v/>
      </c>
      <c r="B202" s="166"/>
      <c r="C202" s="8" t="str">
        <f>IF(BS_CONTROLE[[#This Row],[DATA]]="","",WEEKNUM(BS_CONTROLE[[#This Row],[DATA]]))</f>
        <v/>
      </c>
      <c r="D202" s="51"/>
      <c r="E202" s="309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0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20" t="str">
        <f t="shared" si="6"/>
        <v/>
      </c>
    </row>
    <row r="203" spans="1:72" hidden="1">
      <c r="A203" s="50" t="str">
        <f>D203&amp;B203</f>
        <v>E48</v>
      </c>
      <c r="B203" s="347"/>
      <c r="C203" s="8" t="str">
        <f>IF(BS_CONTROLE[[#This Row],[DATA]]="","",WEEKNUM(BS_CONTROLE[[#This Row],[DATA]]))</f>
        <v/>
      </c>
      <c r="D203" s="51" t="s">
        <v>1319</v>
      </c>
      <c r="E203" s="310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1320</v>
      </c>
      <c r="J203" s="212">
        <v>78</v>
      </c>
      <c r="K203" s="212">
        <v>334</v>
      </c>
      <c r="L203" s="83" t="s">
        <v>609</v>
      </c>
      <c r="M203" s="199" t="s">
        <v>1321</v>
      </c>
      <c r="N203" s="199" t="s">
        <v>1321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1232</v>
      </c>
      <c r="W203" s="168" t="s">
        <v>1322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0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0" t="str">
        <f t="shared" si="6"/>
        <v/>
      </c>
    </row>
    <row r="204" spans="1:72" hidden="1">
      <c r="A204" s="50" t="str">
        <f>D204&amp;B204</f>
        <v/>
      </c>
      <c r="B204" s="166"/>
      <c r="C204" s="8" t="str">
        <f>IF(BS_CONTROLE[[#This Row],[DATA]]="","",WEEKNUM(BS_CONTROLE[[#This Row],[DATA]]))</f>
        <v/>
      </c>
      <c r="D204" s="51"/>
      <c r="E204" s="309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0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20" t="str">
        <f t="shared" si="6"/>
        <v/>
      </c>
    </row>
    <row r="205" spans="1:72" hidden="1">
      <c r="A205" s="50" t="str">
        <f>D205&amp;B205</f>
        <v/>
      </c>
      <c r="B205" s="166"/>
      <c r="C205" s="8" t="str">
        <f>IF(BS_CONTROLE[[#This Row],[DATA]]="","",WEEKNUM(BS_CONTROLE[[#This Row],[DATA]]))</f>
        <v/>
      </c>
      <c r="D205" s="51"/>
      <c r="E205" s="309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0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20" t="str">
        <f t="shared" si="6"/>
        <v/>
      </c>
    </row>
    <row r="206" spans="1:72" hidden="1">
      <c r="A206" s="50" t="str">
        <f>D206&amp;B206</f>
        <v/>
      </c>
      <c r="B206" s="166"/>
      <c r="C206" s="8" t="str">
        <f>IF(BS_CONTROLE[[#This Row],[DATA]]="","",WEEKNUM(BS_CONTROLE[[#This Row],[DATA]]))</f>
        <v/>
      </c>
      <c r="D206" s="51"/>
      <c r="E206" s="309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0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20" t="str">
        <f t="shared" si="6"/>
        <v/>
      </c>
    </row>
    <row r="207" spans="1:72" hidden="1">
      <c r="A207" s="50" t="str">
        <f>D207&amp;B207</f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09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6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1300</v>
      </c>
      <c r="W207" s="168" t="s">
        <v>1237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0">
        <v>0.78680555555555554</v>
      </c>
      <c r="AU207" s="38"/>
      <c r="AV207" s="38"/>
      <c r="AW207" s="38"/>
      <c r="AX207" s="38"/>
      <c r="AY207" s="30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1696</v>
      </c>
      <c r="BK207" s="16" t="s">
        <v>1697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20" t="str">
        <f t="shared" si="6"/>
        <v>OKOK</v>
      </c>
    </row>
    <row r="208" spans="1:72" hidden="1">
      <c r="A208" s="50" t="str">
        <f>D208&amp;B208</f>
        <v/>
      </c>
      <c r="B208" s="166"/>
      <c r="C208" s="8" t="str">
        <f>IF(BS_CONTROLE[[#This Row],[DATA]]="","",WEEKNUM(BS_CONTROLE[[#This Row],[DATA]]))</f>
        <v/>
      </c>
      <c r="D208" s="51"/>
      <c r="E208" s="309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0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20" t="str">
        <f t="shared" si="6"/>
        <v/>
      </c>
    </row>
    <row r="209" spans="1:72" hidden="1">
      <c r="A209" s="50" t="str">
        <f>D209&amp;B209</f>
        <v/>
      </c>
      <c r="B209" s="166"/>
      <c r="C209" s="8" t="str">
        <f>IF(BS_CONTROLE[[#This Row],[DATA]]="","",WEEKNUM(BS_CONTROLE[[#This Row],[DATA]]))</f>
        <v/>
      </c>
      <c r="D209" s="51"/>
      <c r="E209" s="309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0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20" t="str">
        <f t="shared" si="6"/>
        <v/>
      </c>
    </row>
    <row r="210" spans="1:72" hidden="1">
      <c r="A210" s="50" t="str">
        <f>D210&amp;B210</f>
        <v>E46</v>
      </c>
      <c r="B210" s="347"/>
      <c r="C210" s="8" t="str">
        <f>IF(BS_CONTROLE[[#This Row],[DATA]]="","",WEEKNUM(BS_CONTROLE[[#This Row],[DATA]]))</f>
        <v/>
      </c>
      <c r="D210" s="51" t="s">
        <v>757</v>
      </c>
      <c r="E210" s="309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1232</v>
      </c>
      <c r="W210" s="168" t="s">
        <v>1339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0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20" t="str">
        <f t="shared" si="6"/>
        <v/>
      </c>
    </row>
    <row r="211" spans="1:72" hidden="1">
      <c r="A211" s="50" t="str">
        <f>D211&amp;B211</f>
        <v/>
      </c>
      <c r="B211" s="166"/>
      <c r="C211" s="8" t="str">
        <f>IF(BS_CONTROLE[[#This Row],[DATA]]="","",WEEKNUM(BS_CONTROLE[[#This Row],[DATA]]))</f>
        <v/>
      </c>
      <c r="D211" s="51"/>
      <c r="E211" s="309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0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20" t="str">
        <f t="shared" si="6"/>
        <v/>
      </c>
    </row>
    <row r="212" spans="1:72" hidden="1">
      <c r="A212" s="50" t="str">
        <f>D212&amp;B212</f>
        <v/>
      </c>
      <c r="B212" s="166"/>
      <c r="C212" s="8" t="str">
        <f>IF(BS_CONTROLE[[#This Row],[DATA]]="","",WEEKNUM(BS_CONTROLE[[#This Row],[DATA]]))</f>
        <v/>
      </c>
      <c r="D212" s="51"/>
      <c r="E212" s="309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0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20" t="str">
        <f t="shared" si="6"/>
        <v/>
      </c>
    </row>
    <row r="213" spans="1:72" hidden="1">
      <c r="A213" s="50" t="str">
        <f>D213&amp;B213</f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09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26" t="s">
        <v>49</v>
      </c>
      <c r="J213" s="212">
        <v>98</v>
      </c>
      <c r="K213" s="212">
        <v>502</v>
      </c>
      <c r="L213" s="83" t="s">
        <v>609</v>
      </c>
      <c r="M213" s="199" t="s">
        <v>1420</v>
      </c>
      <c r="N213" s="199" t="s">
        <v>1421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1338</v>
      </c>
      <c r="W213" s="319" t="s">
        <v>1698</v>
      </c>
      <c r="X213" s="213" t="s">
        <v>967</v>
      </c>
      <c r="Y213" s="153" t="s">
        <v>966</v>
      </c>
      <c r="Z213" s="153"/>
      <c r="AA213" s="83" t="s">
        <v>1699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0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1700</v>
      </c>
      <c r="BK213" s="16" t="s">
        <v>1701</v>
      </c>
      <c r="BL213" s="15"/>
      <c r="BM213" s="14" t="s">
        <v>996</v>
      </c>
      <c r="BN213" s="14" t="s">
        <v>996</v>
      </c>
      <c r="BO213" s="160" t="s">
        <v>996</v>
      </c>
      <c r="BP213" s="16" t="s">
        <v>1702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20" t="str">
        <f t="shared" si="6"/>
        <v>OKOK</v>
      </c>
    </row>
    <row r="214" spans="1:72" hidden="1">
      <c r="A214" s="50" t="str">
        <f>D214&amp;B214</f>
        <v/>
      </c>
      <c r="B214" s="166"/>
      <c r="C214" s="8" t="str">
        <f>IF(BS_CONTROLE[[#This Row],[DATA]]="","",WEEKNUM(BS_CONTROLE[[#This Row],[DATA]]))</f>
        <v/>
      </c>
      <c r="D214" s="51"/>
      <c r="E214" s="309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0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20" t="str">
        <f t="shared" si="6"/>
        <v/>
      </c>
    </row>
    <row r="215" spans="1:72" hidden="1">
      <c r="A215" s="50" t="str">
        <f>D215&amp;B215</f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0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1359</v>
      </c>
      <c r="N215" s="199" t="s">
        <v>1360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1285</v>
      </c>
      <c r="W215" s="168" t="s">
        <v>1347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0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1361</v>
      </c>
      <c r="BK215" s="16" t="s">
        <v>1362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20" t="str">
        <f t="shared" si="6"/>
        <v>OKOK</v>
      </c>
    </row>
    <row r="216" spans="1:72" hidden="1">
      <c r="A216" s="50" t="str">
        <f>D216&amp;B216</f>
        <v/>
      </c>
      <c r="B216" s="166"/>
      <c r="C216" s="8" t="str">
        <f>IF(BS_CONTROLE[[#This Row],[DATA]]="","",WEEKNUM(BS_CONTROLE[[#This Row],[DATA]]))</f>
        <v/>
      </c>
      <c r="D216" s="51"/>
      <c r="E216" s="309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0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20" t="str">
        <f t="shared" si="6"/>
        <v/>
      </c>
    </row>
    <row r="217" spans="1:72" hidden="1">
      <c r="A217" s="50" t="str">
        <f>D217&amp;B217</f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09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1272</v>
      </c>
      <c r="W217" s="168" t="s">
        <v>1255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0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1363</v>
      </c>
      <c r="BK217" s="16" t="s">
        <v>1364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20" t="str">
        <f t="shared" si="6"/>
        <v>OKOK</v>
      </c>
    </row>
    <row r="218" spans="1:72" hidden="1">
      <c r="A218" s="50" t="str">
        <f>D218&amp;B218</f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09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1315</v>
      </c>
      <c r="W218" s="168" t="s">
        <v>1316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0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1365</v>
      </c>
      <c r="BK218" s="16" t="s">
        <v>1366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1367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20" t="str">
        <f t="shared" si="6"/>
        <v>ModernizaçãoEquipamento</v>
      </c>
    </row>
    <row r="219" spans="1:72" hidden="1">
      <c r="A219" s="50" t="str">
        <f>D219&amp;B219</f>
        <v/>
      </c>
      <c r="B219" s="166"/>
      <c r="C219" s="8" t="str">
        <f>IF(BS_CONTROLE[[#This Row],[DATA]]="","",WEEKNUM(BS_CONTROLE[[#This Row],[DATA]]))</f>
        <v/>
      </c>
      <c r="D219" s="51"/>
      <c r="E219" s="309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0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20" t="str">
        <f t="shared" si="6"/>
        <v/>
      </c>
    </row>
    <row r="220" spans="1:72" hidden="1">
      <c r="A220" s="50" t="str">
        <f>D220&amp;B220</f>
        <v/>
      </c>
      <c r="B220" s="166"/>
      <c r="C220" s="8" t="str">
        <f>IF(BS_CONTROLE[[#This Row],[DATA]]="","",WEEKNUM(BS_CONTROLE[[#This Row],[DATA]]))</f>
        <v/>
      </c>
      <c r="D220" s="51"/>
      <c r="E220" s="309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0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20" t="str">
        <f t="shared" si="6"/>
        <v/>
      </c>
    </row>
    <row r="221" spans="1:72" hidden="1">
      <c r="A221" s="50" t="str">
        <f>D221&amp;B221</f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09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1285</v>
      </c>
      <c r="W221" s="168" t="s">
        <v>1255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0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1368</v>
      </c>
      <c r="BK221" s="16" t="s">
        <v>1369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20" t="str">
        <f t="shared" si="6"/>
        <v>OKOK</v>
      </c>
    </row>
    <row r="222" spans="1:72" hidden="1">
      <c r="A222" s="50" t="str">
        <f>D222&amp;B222</f>
        <v/>
      </c>
      <c r="B222" s="166"/>
      <c r="C222" s="8" t="str">
        <f>IF(BS_CONTROLE[[#This Row],[DATA]]="","",WEEKNUM(BS_CONTROLE[[#This Row],[DATA]]))</f>
        <v/>
      </c>
      <c r="D222" s="51"/>
      <c r="E222" s="309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0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20" t="str">
        <f t="shared" si="6"/>
        <v/>
      </c>
    </row>
    <row r="223" spans="1:72" hidden="1">
      <c r="A223" s="50" t="str">
        <f>D223&amp;B223</f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09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1397</v>
      </c>
      <c r="W223" s="168" t="s">
        <v>1790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0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1791</v>
      </c>
      <c r="BK223" s="16" t="s">
        <v>1791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20" t="str">
        <f t="shared" si="6"/>
        <v>OKOK</v>
      </c>
    </row>
    <row r="224" spans="1:72" hidden="1">
      <c r="A224" s="50" t="str">
        <f>D224&amp;B224</f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09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1356</v>
      </c>
      <c r="W224" s="168" t="s">
        <v>1370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0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1371</v>
      </c>
      <c r="BK224" s="16" t="s">
        <v>1371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1371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0" t="str">
        <f t="shared" si="6"/>
        <v>SuperExecução</v>
      </c>
    </row>
    <row r="225" spans="1:72" hidden="1">
      <c r="A225" s="50" t="str">
        <f>D225&amp;B225</f>
        <v>E4846037</v>
      </c>
      <c r="B225" s="349">
        <v>46037</v>
      </c>
      <c r="C225" s="8">
        <f>IF(BS_CONTROLE[[#This Row],[DATA]]="","",WEEKNUM(BS_CONTROLE[[#This Row],[DATA]]))</f>
        <v>3</v>
      </c>
      <c r="D225" s="51" t="s">
        <v>1319</v>
      </c>
      <c r="E225" s="309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1320</v>
      </c>
      <c r="J225" s="212">
        <v>78</v>
      </c>
      <c r="K225" s="212">
        <v>334</v>
      </c>
      <c r="L225" s="83" t="s">
        <v>609</v>
      </c>
      <c r="M225" s="199" t="s">
        <v>1321</v>
      </c>
      <c r="N225" s="199" t="s">
        <v>1321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1232</v>
      </c>
      <c r="W225" s="168" t="s">
        <v>1322</v>
      </c>
      <c r="X225" s="213" t="s">
        <v>972</v>
      </c>
      <c r="Y225" s="153" t="s">
        <v>975</v>
      </c>
      <c r="Z225" s="153"/>
      <c r="AA225" s="83" t="s">
        <v>1234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0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1372</v>
      </c>
      <c r="BK225" s="16" t="s">
        <v>1373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20" t="str">
        <f t="shared" si="6"/>
        <v>OKOK</v>
      </c>
    </row>
    <row r="226" spans="1:72" hidden="1">
      <c r="A226" s="50" t="str">
        <f>D226&amp;B226</f>
        <v/>
      </c>
      <c r="B226" s="166"/>
      <c r="C226" s="8" t="str">
        <f>IF(BS_CONTROLE[[#This Row],[DATA]]="","",WEEKNUM(BS_CONTROLE[[#This Row],[DATA]]))</f>
        <v/>
      </c>
      <c r="D226" s="51"/>
      <c r="E226" s="309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0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20" t="str">
        <f t="shared" si="6"/>
        <v/>
      </c>
    </row>
    <row r="227" spans="1:72" hidden="1">
      <c r="A227" s="50" t="str">
        <f>D227&amp;B227</f>
        <v/>
      </c>
      <c r="B227" s="166"/>
      <c r="C227" s="8" t="str">
        <f>IF(BS_CONTROLE[[#This Row],[DATA]]="","",WEEKNUM(BS_CONTROLE[[#This Row],[DATA]]))</f>
        <v/>
      </c>
      <c r="D227" s="51"/>
      <c r="E227" s="309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0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20" t="str">
        <f t="shared" si="6"/>
        <v/>
      </c>
    </row>
    <row r="228" spans="1:72" hidden="1">
      <c r="A228" s="50" t="str">
        <f>D228&amp;B228</f>
        <v/>
      </c>
      <c r="B228" s="166"/>
      <c r="C228" s="8" t="str">
        <f>IF(BS_CONTROLE[[#This Row],[DATA]]="","",WEEKNUM(BS_CONTROLE[[#This Row],[DATA]]))</f>
        <v/>
      </c>
      <c r="D228" s="51"/>
      <c r="E228" s="309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0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20" t="str">
        <f t="shared" si="6"/>
        <v/>
      </c>
    </row>
    <row r="229" spans="1:72" hidden="1">
      <c r="A229" s="50" t="str">
        <f>D229&amp;B229</f>
        <v/>
      </c>
      <c r="B229" s="166"/>
      <c r="C229" s="8" t="str">
        <f>IF(BS_CONTROLE[[#This Row],[DATA]]="","",WEEKNUM(BS_CONTROLE[[#This Row],[DATA]]))</f>
        <v/>
      </c>
      <c r="D229" s="51"/>
      <c r="E229" s="309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0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20" t="str">
        <f t="shared" si="6"/>
        <v/>
      </c>
    </row>
    <row r="230" spans="1:72" hidden="1">
      <c r="A230" s="50" t="str">
        <f>D230&amp;B230</f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0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1417</v>
      </c>
      <c r="W230" s="168" t="s">
        <v>1703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0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1704</v>
      </c>
      <c r="BK230" s="16" t="s">
        <v>1705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1705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20" t="str">
        <f t="shared" si="6"/>
        <v>MecanizaçãoOperação</v>
      </c>
    </row>
    <row r="231" spans="1:72" hidden="1">
      <c r="A231" s="50" t="str">
        <f>D231&amp;B231</f>
        <v/>
      </c>
      <c r="B231" s="166"/>
      <c r="C231" s="8" t="str">
        <f>IF(BS_CONTROLE[[#This Row],[DATA]]="","",WEEKNUM(BS_CONTROLE[[#This Row],[DATA]]))</f>
        <v/>
      </c>
      <c r="D231" s="51"/>
      <c r="E231" s="309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0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20" t="str">
        <f t="shared" si="6"/>
        <v/>
      </c>
    </row>
    <row r="232" spans="1:72" ht="34.5" hidden="1">
      <c r="A232" s="50" t="str">
        <f>D232&amp;B232</f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09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1338</v>
      </c>
      <c r="W232" s="319" t="s">
        <v>1706</v>
      </c>
      <c r="X232" s="213" t="s">
        <v>967</v>
      </c>
      <c r="Y232" s="153" t="s">
        <v>966</v>
      </c>
      <c r="Z232" s="153"/>
      <c r="AA232" s="83" t="s">
        <v>1707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0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1601</v>
      </c>
      <c r="BK232" s="16" t="s">
        <v>1708</v>
      </c>
      <c r="BL232" s="15"/>
      <c r="BM232" s="14"/>
      <c r="BN232" s="14"/>
      <c r="BO232" s="160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20" t="str">
        <f t="shared" si="6"/>
        <v/>
      </c>
    </row>
    <row r="233" spans="1:72" hidden="1">
      <c r="A233" s="50" t="str">
        <f>D233&amp;B233</f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09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1338</v>
      </c>
      <c r="W233" s="168" t="s">
        <v>1339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0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1374</v>
      </c>
      <c r="BK233" s="16" t="s">
        <v>1374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20" t="str">
        <f t="shared" si="6"/>
        <v>CCOEscalaEquipagem</v>
      </c>
    </row>
    <row r="234" spans="1:72" hidden="1">
      <c r="A234" s="50" t="str">
        <f>D234&amp;B234</f>
        <v/>
      </c>
      <c r="B234" s="166"/>
      <c r="C234" s="8" t="str">
        <f>IF(BS_CONTROLE[[#This Row],[DATA]]="","",WEEKNUM(BS_CONTROLE[[#This Row],[DATA]]))</f>
        <v/>
      </c>
      <c r="D234" s="51"/>
      <c r="E234" s="309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0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20" t="str">
        <f t="shared" si="6"/>
        <v/>
      </c>
    </row>
    <row r="235" spans="1:72" hidden="1">
      <c r="A235" s="50" t="str">
        <f>D235&amp;B235</f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09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1272</v>
      </c>
      <c r="W235" s="168" t="s">
        <v>1375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0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1376</v>
      </c>
      <c r="BK235" s="16" t="s">
        <v>1377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20" t="str">
        <f t="shared" si="6"/>
        <v>OKOK</v>
      </c>
    </row>
    <row r="236" spans="1:72" hidden="1">
      <c r="A236" s="50" t="str">
        <f>D236&amp;B236</f>
        <v/>
      </c>
      <c r="B236" s="166"/>
      <c r="C236" s="8" t="str">
        <f>IF(BS_CONTROLE[[#This Row],[DATA]]="","",WEEKNUM(BS_CONTROLE[[#This Row],[DATA]]))</f>
        <v/>
      </c>
      <c r="D236" s="51"/>
      <c r="E236" s="309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0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20" t="str">
        <f t="shared" si="6"/>
        <v/>
      </c>
    </row>
    <row r="237" spans="1:72" hidden="1">
      <c r="A237" s="50" t="str">
        <f>D237&amp;B237</f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09">
        <v>336</v>
      </c>
      <c r="F237" s="167" t="s">
        <v>792</v>
      </c>
      <c r="G237" s="9" t="str">
        <f>IF(D237="","*",VLOOKUP(F237,BS_ATIVIDADE[#All],3,FALSE))</f>
        <v>SOLDA</v>
      </c>
      <c r="H237" s="168" t="s">
        <v>1378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1378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1272</v>
      </c>
      <c r="W237" s="168" t="s">
        <v>1379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0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1380</v>
      </c>
      <c r="BK237" s="16" t="s">
        <v>1381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20" t="str">
        <f t="shared" si="6"/>
        <v>OKOK</v>
      </c>
    </row>
    <row r="238" spans="1:72" hidden="1">
      <c r="A238" s="50" t="str">
        <f>D238&amp;B238</f>
        <v/>
      </c>
      <c r="B238" s="166"/>
      <c r="C238" s="8" t="str">
        <f>IF(BS_CONTROLE[[#This Row],[DATA]]="","",WEEKNUM(BS_CONTROLE[[#This Row],[DATA]]))</f>
        <v/>
      </c>
      <c r="D238" s="51"/>
      <c r="E238" s="309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0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20" t="str">
        <f t="shared" si="6"/>
        <v/>
      </c>
    </row>
    <row r="239" spans="1:72" hidden="1">
      <c r="A239" s="50" t="str">
        <f>D239&amp;B239</f>
        <v/>
      </c>
      <c r="B239" s="166"/>
      <c r="C239" s="8" t="str">
        <f>IF(BS_CONTROLE[[#This Row],[DATA]]="","",WEEKNUM(BS_CONTROLE[[#This Row],[DATA]]))</f>
        <v/>
      </c>
      <c r="D239" s="51"/>
      <c r="E239" s="309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0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20" t="str">
        <f t="shared" si="6"/>
        <v/>
      </c>
    </row>
    <row r="240" spans="1:72" hidden="1">
      <c r="A240" s="50" t="str">
        <f>D240&amp;B240</f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09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1315</v>
      </c>
      <c r="W240" s="168" t="s">
        <v>1709</v>
      </c>
      <c r="X240" s="213" t="s">
        <v>967</v>
      </c>
      <c r="Y240" s="153" t="s">
        <v>966</v>
      </c>
      <c r="Z240" s="153"/>
      <c r="AA240" s="83" t="s">
        <v>1710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0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1711</v>
      </c>
      <c r="BK240" s="16" t="s">
        <v>1712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20" t="str">
        <f t="shared" si="6"/>
        <v>ModernizaçãoExecução</v>
      </c>
    </row>
    <row r="241" spans="1:72" hidden="1">
      <c r="A241" s="50" t="str">
        <f>D241&amp;B241</f>
        <v/>
      </c>
      <c r="B241" s="166"/>
      <c r="C241" s="8" t="str">
        <f>IF(BS_CONTROLE[[#This Row],[DATA]]="","",WEEKNUM(BS_CONTROLE[[#This Row],[DATA]]))</f>
        <v/>
      </c>
      <c r="D241" s="51"/>
      <c r="E241" s="309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0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20" t="str">
        <f t="shared" si="6"/>
        <v/>
      </c>
    </row>
    <row r="242" spans="1:72" hidden="1">
      <c r="A242" s="50" t="str">
        <f>D242&amp;B242</f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0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1315</v>
      </c>
      <c r="W242" s="168" t="s">
        <v>1792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0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20" t="str">
        <f t="shared" ref="BT242:BT302" si="7">IF(BN242="","",SUBSTITUTE(BM242," ","")&amp;SUBSTITUTE(BN242," ",""))</f>
        <v/>
      </c>
    </row>
    <row r="243" spans="1:72" hidden="1">
      <c r="A243" s="50" t="str">
        <f>D243&amp;B243</f>
        <v/>
      </c>
      <c r="B243" s="166"/>
      <c r="C243" s="8" t="str">
        <f>IF(BS_CONTROLE[[#This Row],[DATA]]="","",WEEKNUM(BS_CONTROLE[[#This Row],[DATA]]))</f>
        <v/>
      </c>
      <c r="D243" s="51"/>
      <c r="E243" s="309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0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20" t="str">
        <f t="shared" si="7"/>
        <v/>
      </c>
    </row>
    <row r="244" spans="1:72" hidden="1">
      <c r="A244" s="50" t="str">
        <f>D244&amp;B244</f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09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1285</v>
      </c>
      <c r="W244" s="168" t="s">
        <v>1255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0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1713</v>
      </c>
      <c r="BK244" s="16" t="s">
        <v>1714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20" t="str">
        <f t="shared" si="7"/>
        <v>OKOK</v>
      </c>
    </row>
    <row r="245" spans="1:72" hidden="1">
      <c r="A245" s="50" t="str">
        <f>D245&amp;B245</f>
        <v/>
      </c>
      <c r="B245" s="166"/>
      <c r="C245" s="8" t="str">
        <f>IF(BS_CONTROLE[[#This Row],[DATA]]="","",WEEKNUM(BS_CONTROLE[[#This Row],[DATA]]))</f>
        <v/>
      </c>
      <c r="D245" s="51"/>
      <c r="E245" s="309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0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20" t="str">
        <f t="shared" si="7"/>
        <v/>
      </c>
    </row>
    <row r="246" spans="1:72" hidden="1">
      <c r="A246" s="50" t="str">
        <f>D246&amp;B246</f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09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1589</v>
      </c>
      <c r="W246" s="168" t="s">
        <v>1793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0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1794</v>
      </c>
      <c r="BK246" s="16" t="s">
        <v>1795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20" t="str">
        <f t="shared" si="7"/>
        <v>OKOK</v>
      </c>
    </row>
    <row r="247" spans="1:72" hidden="1">
      <c r="A247" s="50" t="str">
        <f>D247&amp;B247</f>
        <v/>
      </c>
      <c r="B247" s="166"/>
      <c r="C247" s="8" t="str">
        <f>IF(BS_CONTROLE[[#This Row],[DATA]]="","",WEEKNUM(BS_CONTROLE[[#This Row],[DATA]]))</f>
        <v/>
      </c>
      <c r="D247" s="51"/>
      <c r="E247" s="309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0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0" t="str">
        <f t="shared" si="7"/>
        <v/>
      </c>
    </row>
    <row r="248" spans="1:72" ht="46.5" hidden="1">
      <c r="A248" s="50" t="str">
        <f>D248&amp;B248</f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09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19" t="s">
        <v>1796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08">
        <f>IF(D248="","*",IFERROR(IF(ISODD(COUNT(AS248:AX248)),"ERRO",SUM((AT248-AS248),(AV248-AU248),(AX248-AW248))),"ERRO"))</f>
        <v>4.1666666666666671E-2</v>
      </c>
      <c r="AZ248" s="13"/>
      <c r="BA248" s="34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1797</v>
      </c>
      <c r="BK248" s="16" t="s">
        <v>1798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20" t="str">
        <f t="shared" si="7"/>
        <v>OKOK</v>
      </c>
    </row>
    <row r="249" spans="1:72" hidden="1">
      <c r="A249" s="50" t="str">
        <f>D249&amp;B249</f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09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1382</v>
      </c>
      <c r="W249" s="168" t="s">
        <v>1383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0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1384</v>
      </c>
      <c r="BK249" s="16" t="s">
        <v>1384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1385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20" t="str">
        <f t="shared" si="7"/>
        <v>MecânicaEquipamento</v>
      </c>
    </row>
    <row r="250" spans="1:72" hidden="1">
      <c r="A250" s="50" t="str">
        <f>D250&amp;B250</f>
        <v/>
      </c>
      <c r="B250" s="166"/>
      <c r="C250" s="8" t="str">
        <f>IF(BS_CONTROLE[[#This Row],[DATA]]="","",WEEKNUM(BS_CONTROLE[[#This Row],[DATA]]))</f>
        <v/>
      </c>
      <c r="D250" s="51"/>
      <c r="E250" s="309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0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0" t="str">
        <f t="shared" si="7"/>
        <v/>
      </c>
    </row>
    <row r="251" spans="1:72" hidden="1">
      <c r="A251" s="50" t="str">
        <f>D251&amp;B251</f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09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1356</v>
      </c>
      <c r="W251" s="168" t="s">
        <v>1386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0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1387</v>
      </c>
      <c r="BK251" s="16" t="s">
        <v>1387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20" t="str">
        <f t="shared" si="7"/>
        <v>OKOK</v>
      </c>
    </row>
    <row r="252" spans="1:72" hidden="1">
      <c r="A252" s="50" t="str">
        <f>D252&amp;B252</f>
        <v/>
      </c>
      <c r="B252" s="166"/>
      <c r="C252" s="8" t="str">
        <f>IF(BS_CONTROLE[[#This Row],[DATA]]="","",WEEKNUM(BS_CONTROLE[[#This Row],[DATA]]))</f>
        <v/>
      </c>
      <c r="D252" s="51"/>
      <c r="E252" s="309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0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20" t="str">
        <f t="shared" si="7"/>
        <v/>
      </c>
    </row>
    <row r="253" spans="1:72" hidden="1">
      <c r="A253" s="50" t="str">
        <f>D253&amp;B253</f>
        <v/>
      </c>
      <c r="B253" s="166"/>
      <c r="C253" s="8" t="str">
        <f>IF(BS_CONTROLE[[#This Row],[DATA]]="","",WEEKNUM(BS_CONTROLE[[#This Row],[DATA]]))</f>
        <v/>
      </c>
      <c r="D253" s="51"/>
      <c r="E253" s="309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0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20" t="str">
        <f t="shared" si="7"/>
        <v/>
      </c>
    </row>
    <row r="254" spans="1:72" hidden="1">
      <c r="A254" s="50" t="str">
        <f>D254&amp;B254</f>
        <v/>
      </c>
      <c r="B254" s="166"/>
      <c r="C254" s="8" t="str">
        <f>IF(BS_CONTROLE[[#This Row],[DATA]]="","",WEEKNUM(BS_CONTROLE[[#This Row],[DATA]]))</f>
        <v/>
      </c>
      <c r="D254" s="51"/>
      <c r="E254" s="310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0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20" t="str">
        <f t="shared" si="7"/>
        <v/>
      </c>
    </row>
    <row r="255" spans="1:72" hidden="1">
      <c r="A255" s="50" t="str">
        <f>D255&amp;B255</f>
        <v/>
      </c>
      <c r="B255" s="166"/>
      <c r="C255" s="8" t="str">
        <f>IF(BS_CONTROLE[[#This Row],[DATA]]="","",WEEKNUM(BS_CONTROLE[[#This Row],[DATA]]))</f>
        <v/>
      </c>
      <c r="D255" s="51"/>
      <c r="E255" s="309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0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20" t="str">
        <f t="shared" si="7"/>
        <v/>
      </c>
    </row>
    <row r="256" spans="1:72" hidden="1">
      <c r="A256" s="50" t="str">
        <f>D256&amp;B256</f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09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1300</v>
      </c>
      <c r="W256" s="168" t="s">
        <v>1799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0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20" t="str">
        <f t="shared" si="7"/>
        <v/>
      </c>
    </row>
    <row r="257" spans="1:72" hidden="1">
      <c r="A257" s="50" t="str">
        <f>D257&amp;B257</f>
        <v/>
      </c>
      <c r="B257" s="166"/>
      <c r="C257" s="8" t="str">
        <f>IF(BS_CONTROLE[[#This Row],[DATA]]="","",WEEKNUM(BS_CONTROLE[[#This Row],[DATA]]))</f>
        <v/>
      </c>
      <c r="D257" s="51"/>
      <c r="E257" s="309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0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20" t="str">
        <f t="shared" si="7"/>
        <v/>
      </c>
    </row>
    <row r="258" spans="1:72" hidden="1">
      <c r="A258" s="50" t="str">
        <f>D258&amp;B258</f>
        <v/>
      </c>
      <c r="B258" s="166"/>
      <c r="C258" s="8" t="str">
        <f>IF(BS_CONTROLE[[#This Row],[DATA]]="","",WEEKNUM(BS_CONTROLE[[#This Row],[DATA]]))</f>
        <v/>
      </c>
      <c r="D258" s="51"/>
      <c r="E258" s="309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0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20" t="str">
        <f t="shared" si="7"/>
        <v/>
      </c>
    </row>
    <row r="259" spans="1:72" hidden="1">
      <c r="A259" s="50" t="str">
        <f>D259&amp;B259</f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09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1338</v>
      </c>
      <c r="W259" s="168" t="s">
        <v>1388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0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1389</v>
      </c>
      <c r="BK259" s="16" t="s">
        <v>1390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20" t="str">
        <f t="shared" si="7"/>
        <v>OKOK</v>
      </c>
    </row>
    <row r="260" spans="1:72" hidden="1">
      <c r="A260" s="50" t="str">
        <f>D260&amp;B260</f>
        <v/>
      </c>
      <c r="B260" s="166"/>
      <c r="C260" s="8" t="str">
        <f>IF(BS_CONTROLE[[#This Row],[DATA]]="","",WEEKNUM(BS_CONTROLE[[#This Row],[DATA]]))</f>
        <v/>
      </c>
      <c r="D260" s="51"/>
      <c r="E260" s="309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0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20" t="str">
        <f t="shared" si="7"/>
        <v/>
      </c>
    </row>
    <row r="261" spans="1:72" hidden="1">
      <c r="A261" s="50" t="str">
        <f>D261&amp;B261</f>
        <v/>
      </c>
      <c r="B261" s="166"/>
      <c r="C261" s="8" t="str">
        <f>IF(BS_CONTROLE[[#This Row],[DATA]]="","",WEEKNUM(BS_CONTROLE[[#This Row],[DATA]]))</f>
        <v/>
      </c>
      <c r="D261" s="51"/>
      <c r="E261" s="309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0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20" t="str">
        <f t="shared" si="7"/>
        <v/>
      </c>
    </row>
    <row r="262" spans="1:72" hidden="1">
      <c r="A262" s="50" t="str">
        <f>D262&amp;B262</f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09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1338</v>
      </c>
      <c r="W262" s="168" t="s">
        <v>1339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0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1391</v>
      </c>
      <c r="BK262" s="16" t="s">
        <v>1391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1391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20" t="str">
        <f t="shared" si="7"/>
        <v>CCOCirculaçãoIntervaloOportunidade</v>
      </c>
    </row>
    <row r="263" spans="1:72" hidden="1">
      <c r="A263" s="50" t="str">
        <f>D263&amp;B263</f>
        <v/>
      </c>
      <c r="B263" s="166"/>
      <c r="C263" s="8" t="str">
        <f>IF(BS_CONTROLE[[#This Row],[DATA]]="","",WEEKNUM(BS_CONTROLE[[#This Row],[DATA]]))</f>
        <v/>
      </c>
      <c r="D263" s="51"/>
      <c r="E263" s="309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0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20" t="str">
        <f t="shared" si="7"/>
        <v/>
      </c>
    </row>
    <row r="264" spans="1:72" hidden="1">
      <c r="A264" s="50" t="str">
        <f>D264&amp;B264</f>
        <v/>
      </c>
      <c r="B264" s="166"/>
      <c r="C264" s="8" t="str">
        <f>IF(BS_CONTROLE[[#This Row],[DATA]]="","",WEEKNUM(BS_CONTROLE[[#This Row],[DATA]]))</f>
        <v/>
      </c>
      <c r="D264" s="51"/>
      <c r="E264" s="309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0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20" t="str">
        <f t="shared" si="7"/>
        <v/>
      </c>
    </row>
    <row r="265" spans="1:72" hidden="1">
      <c r="A265" s="50" t="str">
        <f>D265&amp;B265</f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09">
        <v>364</v>
      </c>
      <c r="F265" s="167" t="s">
        <v>792</v>
      </c>
      <c r="G265" s="9" t="str">
        <f>IF(D265="","*",VLOOKUP(F265,BS_ATIVIDADE[#All],3,FALSE))</f>
        <v>SOLDA</v>
      </c>
      <c r="H265" s="168" t="s">
        <v>1378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1272</v>
      </c>
      <c r="W265" s="168" t="s">
        <v>1392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0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1393</v>
      </c>
      <c r="BK265" s="16" t="s">
        <v>1394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1394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0" t="str">
        <f t="shared" si="7"/>
        <v>CCOCirculaçãoIntervaloOportunidade</v>
      </c>
    </row>
    <row r="266" spans="1:72" hidden="1">
      <c r="A266" s="50" t="str">
        <f>D266&amp;B266</f>
        <v/>
      </c>
      <c r="B266" s="166"/>
      <c r="C266" s="8" t="str">
        <f>IF(BS_CONTROLE[[#This Row],[DATA]]="","",WEEKNUM(BS_CONTROLE[[#This Row],[DATA]]))</f>
        <v/>
      </c>
      <c r="D266" s="51"/>
      <c r="E266" s="310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0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20" t="str">
        <f t="shared" si="7"/>
        <v/>
      </c>
    </row>
    <row r="267" spans="1:72" hidden="1">
      <c r="A267" s="50" t="str">
        <f>D267&amp;B267</f>
        <v/>
      </c>
      <c r="B267" s="166"/>
      <c r="C267" s="8" t="str">
        <f>IF(BS_CONTROLE[[#This Row],[DATA]]="","",WEEKNUM(BS_CONTROLE[[#This Row],[DATA]]))</f>
        <v/>
      </c>
      <c r="D267" s="51"/>
      <c r="E267" s="309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0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20" t="str">
        <f t="shared" si="7"/>
        <v/>
      </c>
    </row>
    <row r="268" spans="1:72" hidden="1">
      <c r="A268" s="50" t="str">
        <f>D268&amp;B268</f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09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1285</v>
      </c>
      <c r="W268" s="168" t="s">
        <v>1395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0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1396</v>
      </c>
      <c r="BK268" s="16" t="s">
        <v>1396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20" t="str">
        <f t="shared" si="7"/>
        <v>OKOK</v>
      </c>
    </row>
    <row r="269" spans="1:72" hidden="1">
      <c r="A269" s="50" t="str">
        <f>D269&amp;B269</f>
        <v/>
      </c>
      <c r="B269" s="166"/>
      <c r="C269" s="8" t="str">
        <f>IF(BS_CONTROLE[[#This Row],[DATA]]="","",WEEKNUM(BS_CONTROLE[[#This Row],[DATA]]))</f>
        <v/>
      </c>
      <c r="D269" s="51"/>
      <c r="E269" s="309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0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20" t="str">
        <f t="shared" si="7"/>
        <v/>
      </c>
    </row>
    <row r="270" spans="1:72" hidden="1">
      <c r="A270" s="50" t="str">
        <f>D270&amp;B270</f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09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1397</v>
      </c>
      <c r="W270" s="168" t="s">
        <v>1398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0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1399</v>
      </c>
      <c r="BK270" s="16" t="s">
        <v>1399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20" t="str">
        <f t="shared" si="7"/>
        <v>OKOK</v>
      </c>
    </row>
    <row r="271" spans="1:72" hidden="1">
      <c r="A271" s="50" t="str">
        <f>D271&amp;B271</f>
        <v/>
      </c>
      <c r="B271" s="166"/>
      <c r="C271" s="8" t="str">
        <f>IF(BS_CONTROLE[[#This Row],[DATA]]="","",WEEKNUM(BS_CONTROLE[[#This Row],[DATA]]))</f>
        <v/>
      </c>
      <c r="D271" s="51"/>
      <c r="E271" s="309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0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20" t="str">
        <f t="shared" si="7"/>
        <v/>
      </c>
    </row>
    <row r="272" spans="1:72" hidden="1">
      <c r="A272" s="50" t="str">
        <f>D272&amp;B272</f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09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1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1300</v>
      </c>
      <c r="W272" s="168" t="s">
        <v>1800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0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1801</v>
      </c>
      <c r="BK272" s="16" t="s">
        <v>1802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20" t="str">
        <f t="shared" si="7"/>
        <v>OKOK</v>
      </c>
    </row>
    <row r="273" spans="1:72" hidden="1">
      <c r="A273" s="50" t="str">
        <f>D273&amp;B273</f>
        <v/>
      </c>
      <c r="B273" s="166"/>
      <c r="C273" s="8" t="str">
        <f>IF(BS_CONTROLE[[#This Row],[DATA]]="","",WEEKNUM(BS_CONTROLE[[#This Row],[DATA]]))</f>
        <v/>
      </c>
      <c r="D273" s="51"/>
      <c r="E273" s="309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0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20" t="str">
        <f t="shared" si="7"/>
        <v/>
      </c>
    </row>
    <row r="274" spans="1:72" hidden="1">
      <c r="A274" s="50" t="str">
        <f>D274&amp;B274</f>
        <v>W70</v>
      </c>
      <c r="B274" s="347"/>
      <c r="C274" s="8" t="str">
        <f>IF(BS_CONTROLE[[#This Row],[DATA]]="","",WEEKNUM(BS_CONTROLE[[#This Row],[DATA]]))</f>
        <v/>
      </c>
      <c r="D274" s="51" t="s">
        <v>847</v>
      </c>
      <c r="E274" s="309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1338</v>
      </c>
      <c r="W274" s="168" t="s">
        <v>1388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0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20" t="str">
        <f t="shared" si="7"/>
        <v/>
      </c>
    </row>
    <row r="275" spans="1:72" hidden="1">
      <c r="A275" s="50" t="str">
        <f>D275&amp;B275</f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0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1338</v>
      </c>
      <c r="W275" s="168" t="s">
        <v>1339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0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1803</v>
      </c>
      <c r="BK275" s="16" t="s">
        <v>1804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20" t="str">
        <f t="shared" si="7"/>
        <v>OKOK</v>
      </c>
    </row>
    <row r="276" spans="1:72" hidden="1">
      <c r="A276" s="50" t="str">
        <f>D276&amp;B276</f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09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1805</v>
      </c>
      <c r="N276" s="199" t="s">
        <v>1806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1397</v>
      </c>
      <c r="W276" s="168" t="s">
        <v>1807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0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1808</v>
      </c>
      <c r="BK276" s="16" t="s">
        <v>1553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20" t="str">
        <f t="shared" si="7"/>
        <v>OKOK</v>
      </c>
    </row>
    <row r="277" spans="1:72" hidden="1">
      <c r="A277" s="50" t="str">
        <f>D277&amp;B277</f>
        <v/>
      </c>
      <c r="B277" s="166"/>
      <c r="C277" s="8" t="str">
        <f>IF(BS_CONTROLE[[#This Row],[DATA]]="","",WEEKNUM(BS_CONTROLE[[#This Row],[DATA]]))</f>
        <v/>
      </c>
      <c r="D277" s="51"/>
      <c r="E277" s="309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0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20" t="str">
        <f t="shared" si="7"/>
        <v/>
      </c>
    </row>
    <row r="278" spans="1:72" hidden="1">
      <c r="A278" s="50" t="str">
        <f>D278&amp;B278</f>
        <v/>
      </c>
      <c r="B278" s="166"/>
      <c r="C278" s="8" t="str">
        <f>IF(BS_CONTROLE[[#This Row],[DATA]]="","",WEEKNUM(BS_CONTROLE[[#This Row],[DATA]]))</f>
        <v/>
      </c>
      <c r="D278" s="51"/>
      <c r="E278" s="309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0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20" t="str">
        <f t="shared" si="7"/>
        <v/>
      </c>
    </row>
    <row r="279" spans="1:72" hidden="1">
      <c r="A279" s="50" t="str">
        <f>D279&amp;B279</f>
        <v/>
      </c>
      <c r="B279" s="166"/>
      <c r="C279" s="8" t="str">
        <f>IF(BS_CONTROLE[[#This Row],[DATA]]="","",WEEKNUM(BS_CONTROLE[[#This Row],[DATA]]))</f>
        <v/>
      </c>
      <c r="D279" s="51"/>
      <c r="E279" s="309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0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20" t="str">
        <f t="shared" si="7"/>
        <v/>
      </c>
    </row>
    <row r="280" spans="1:72" hidden="1">
      <c r="A280" s="50" t="str">
        <f>D280&amp;B280</f>
        <v/>
      </c>
      <c r="B280" s="166"/>
      <c r="C280" s="8" t="str">
        <f>IF(BS_CONTROLE[[#This Row],[DATA]]="","",WEEKNUM(BS_CONTROLE[[#This Row],[DATA]]))</f>
        <v/>
      </c>
      <c r="D280" s="51"/>
      <c r="E280" s="309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0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20" t="str">
        <f t="shared" si="7"/>
        <v/>
      </c>
    </row>
    <row r="281" spans="1:72" hidden="1">
      <c r="A281" s="50" t="str">
        <f>D281&amp;B281</f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09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4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1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1300</v>
      </c>
      <c r="W281" s="168" t="s">
        <v>1715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1716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08">
        <f>IF(D281="","*",IFERROR(IF(ISODD(COUNT(AS281:AX281)),"ERRO",SUM((AT281-AS281),(AV281-AU281),(AX281-AW281))),"ERRO"))</f>
        <v>0.24999999999999994</v>
      </c>
      <c r="AZ281" s="13"/>
      <c r="BA281" s="34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1717</v>
      </c>
      <c r="BK281" s="16" t="s">
        <v>1718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20" t="str">
        <f t="shared" si="7"/>
        <v>MecanizaçãoOperação</v>
      </c>
    </row>
    <row r="282" spans="1:72" hidden="1">
      <c r="A282" s="50" t="str">
        <f>D282&amp;B282</f>
        <v/>
      </c>
      <c r="B282" s="166"/>
      <c r="C282" s="8" t="str">
        <f>IF(BS_CONTROLE[[#This Row],[DATA]]="","",WEEKNUM(BS_CONTROLE[[#This Row],[DATA]]))</f>
        <v/>
      </c>
      <c r="D282" s="51"/>
      <c r="E282" s="309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0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20" t="str">
        <f t="shared" si="7"/>
        <v/>
      </c>
    </row>
    <row r="283" spans="1:72" hidden="1">
      <c r="A283" s="50" t="str">
        <f>D283&amp;B283</f>
        <v/>
      </c>
      <c r="B283" s="166"/>
      <c r="C283" s="8" t="str">
        <f>IF(BS_CONTROLE[[#This Row],[DATA]]="","",WEEKNUM(BS_CONTROLE[[#This Row],[DATA]]))</f>
        <v/>
      </c>
      <c r="D283" s="51"/>
      <c r="E283" s="309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0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20" t="str">
        <f t="shared" si="7"/>
        <v/>
      </c>
    </row>
    <row r="284" spans="1:72" ht="16.5" hidden="1" customHeight="1">
      <c r="A284" s="50" t="str">
        <f>D284&amp;B284</f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09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1338</v>
      </c>
      <c r="W284" s="168" t="s">
        <v>1422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0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0" t="str">
        <f t="shared" si="7"/>
        <v/>
      </c>
    </row>
    <row r="285" spans="1:72" hidden="1">
      <c r="A285" s="50" t="str">
        <f>D285&amp;B285</f>
        <v/>
      </c>
      <c r="B285" s="166"/>
      <c r="C285" s="8" t="str">
        <f>IF(BS_CONTROLE[[#This Row],[DATA]]="","",WEEKNUM(BS_CONTROLE[[#This Row],[DATA]]))</f>
        <v/>
      </c>
      <c r="D285" s="51"/>
      <c r="E285" s="309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0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20" t="str">
        <f t="shared" si="7"/>
        <v/>
      </c>
    </row>
    <row r="286" spans="1:72" hidden="1">
      <c r="A286" s="50" t="str">
        <f>D286&amp;B286</f>
        <v/>
      </c>
      <c r="B286" s="166"/>
      <c r="C286" s="8" t="str">
        <f>IF(BS_CONTROLE[[#This Row],[DATA]]="","",WEEKNUM(BS_CONTROLE[[#This Row],[DATA]]))</f>
        <v/>
      </c>
      <c r="D286" s="51"/>
      <c r="E286" s="309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0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20" t="str">
        <f t="shared" si="7"/>
        <v/>
      </c>
    </row>
    <row r="287" spans="1:72" ht="23.25" hidden="1">
      <c r="A287" s="50" t="str">
        <f>D287&amp;B287</f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0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1338</v>
      </c>
      <c r="W287" s="319" t="s">
        <v>1400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0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1401</v>
      </c>
      <c r="BK287" s="16" t="s">
        <v>1402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20" t="str">
        <f t="shared" si="7"/>
        <v>OKOK</v>
      </c>
    </row>
    <row r="288" spans="1:72" hidden="1">
      <c r="A288" s="50" t="str">
        <f>D288&amp;B288</f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09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1403</v>
      </c>
      <c r="N288" s="199" t="s">
        <v>1404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1338</v>
      </c>
      <c r="W288" s="168" t="s">
        <v>1405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0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1406</v>
      </c>
      <c r="BK288" s="16" t="s">
        <v>1407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20" t="str">
        <f t="shared" si="7"/>
        <v>OKOK</v>
      </c>
    </row>
    <row r="289" spans="1:72" hidden="1">
      <c r="A289" s="50" t="str">
        <f>D289&amp;B289</f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09">
        <v>391</v>
      </c>
      <c r="F289" s="167" t="s">
        <v>792</v>
      </c>
      <c r="G289" s="9" t="str">
        <f>IF(D289="","*",VLOOKUP(F289,BS_ATIVIDADE[#All],3,FALSE))</f>
        <v>SOLDA</v>
      </c>
      <c r="H289" s="168" t="s">
        <v>1378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1378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1272</v>
      </c>
      <c r="W289" s="168" t="s">
        <v>1392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0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1719</v>
      </c>
      <c r="BK289" s="16" t="s">
        <v>1720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20" t="str">
        <f t="shared" si="7"/>
        <v>OKOK</v>
      </c>
    </row>
    <row r="290" spans="1:72" hidden="1">
      <c r="A290" s="50" t="str">
        <f>D290&amp;B290</f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09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1315</v>
      </c>
      <c r="W290" s="168" t="s">
        <v>1408</v>
      </c>
      <c r="X290" s="213" t="s">
        <v>972</v>
      </c>
      <c r="Y290" s="153" t="s">
        <v>975</v>
      </c>
      <c r="Z290" s="153"/>
      <c r="AA290" s="83" t="s">
        <v>1409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0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1410</v>
      </c>
      <c r="BK290" s="16" t="s">
        <v>1411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1411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0" t="str">
        <f t="shared" si="7"/>
        <v>ModernizaçãoExecução</v>
      </c>
    </row>
    <row r="291" spans="1:72" hidden="1">
      <c r="A291" s="50" t="str">
        <f>D291&amp;B291</f>
        <v/>
      </c>
      <c r="B291" s="166"/>
      <c r="C291" s="8" t="str">
        <f>IF(BS_CONTROLE[[#This Row],[DATA]]="","",WEEKNUM(BS_CONTROLE[[#This Row],[DATA]]))</f>
        <v/>
      </c>
      <c r="D291" s="51"/>
      <c r="E291" s="309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406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406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0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0" t="str">
        <f t="shared" si="7"/>
        <v/>
      </c>
    </row>
    <row r="292" spans="1:72" hidden="1">
      <c r="A292" s="50" t="str">
        <f>D292&amp;B292</f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09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1285</v>
      </c>
      <c r="W292" s="168" t="s">
        <v>1395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0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1721</v>
      </c>
      <c r="BK292" s="16" t="s">
        <v>1722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20" t="str">
        <f t="shared" si="7"/>
        <v>OKOK</v>
      </c>
    </row>
    <row r="293" spans="1:72" hidden="1">
      <c r="A293" s="50" t="str">
        <f>D293&amp;B293</f>
        <v/>
      </c>
      <c r="B293" s="166"/>
      <c r="C293" s="8" t="str">
        <f>IF(BS_CONTROLE[[#This Row],[DATA]]="","",WEEKNUM(BS_CONTROLE[[#This Row],[DATA]]))</f>
        <v/>
      </c>
      <c r="D293" s="51"/>
      <c r="E293" s="309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406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406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0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20" t="str">
        <f t="shared" si="7"/>
        <v/>
      </c>
    </row>
    <row r="294" spans="1:72" hidden="1">
      <c r="A294" s="50" t="str">
        <f>D294&amp;B294</f>
        <v>V66</v>
      </c>
      <c r="B294" s="347"/>
      <c r="C294" s="8" t="str">
        <f>IF(BS_CONTROLE[[#This Row],[DATA]]="","",WEEKNUM(BS_CONTROLE[[#This Row],[DATA]]))</f>
        <v/>
      </c>
      <c r="D294" s="51" t="s">
        <v>788</v>
      </c>
      <c r="E294" s="309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406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406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1315</v>
      </c>
      <c r="W294" s="168" t="s">
        <v>1809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0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20" t="str">
        <f t="shared" si="7"/>
        <v/>
      </c>
    </row>
    <row r="295" spans="1:72" hidden="1">
      <c r="A295" s="50" t="str">
        <f>D295&amp;B295</f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09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1412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1285</v>
      </c>
      <c r="W295" s="168" t="s">
        <v>1347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0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1413</v>
      </c>
      <c r="BK295" s="16" t="s">
        <v>1413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20" t="str">
        <f t="shared" si="7"/>
        <v>OKOK</v>
      </c>
    </row>
    <row r="296" spans="1:72" hidden="1">
      <c r="A296" s="50" t="str">
        <f>D296&amp;B296</f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09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1382</v>
      </c>
      <c r="W296" s="168" t="s">
        <v>1414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0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1415</v>
      </c>
      <c r="BK296" s="16" t="s">
        <v>1415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20" t="str">
        <f t="shared" si="7"/>
        <v>OKOK</v>
      </c>
    </row>
    <row r="297" spans="1:72" hidden="1">
      <c r="A297" s="50" t="str">
        <f>D297&amp;B297</f>
        <v/>
      </c>
      <c r="B297" s="166"/>
      <c r="C297" s="8" t="str">
        <f>IF(BS_CONTROLE[[#This Row],[DATA]]="","",WEEKNUM(BS_CONTROLE[[#This Row],[DATA]]))</f>
        <v/>
      </c>
      <c r="D297" s="51"/>
      <c r="E297" s="309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406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406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0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20" t="str">
        <f t="shared" si="7"/>
        <v/>
      </c>
    </row>
    <row r="298" spans="1:72" hidden="1">
      <c r="A298" s="50" t="str">
        <f>D298&amp;B298</f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09">
        <v>400</v>
      </c>
      <c r="F298" s="167" t="s">
        <v>823</v>
      </c>
      <c r="G298" s="9" t="str">
        <f>IF(D298="","*",VLOOKUP(F298,BS_ATIVIDADE[#All],3,FALSE))</f>
        <v>OUTROS</v>
      </c>
      <c r="H298" s="168" t="s">
        <v>1416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1417</v>
      </c>
      <c r="W298" s="168" t="s">
        <v>1418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0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1419</v>
      </c>
      <c r="BK298" s="16" t="s">
        <v>1419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20" t="str">
        <f t="shared" si="7"/>
        <v>OKOK</v>
      </c>
    </row>
    <row r="299" spans="1:72" hidden="1">
      <c r="A299" s="50" t="str">
        <f>D299&amp;B299</f>
        <v/>
      </c>
      <c r="B299" s="166"/>
      <c r="C299" s="8" t="str">
        <f>IF(BS_CONTROLE[[#This Row],[DATA]]="","",WEEKNUM(BS_CONTROLE[[#This Row],[DATA]]))</f>
        <v/>
      </c>
      <c r="D299" s="51"/>
      <c r="E299" s="310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406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406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0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20" t="str">
        <f t="shared" si="7"/>
        <v/>
      </c>
    </row>
    <row r="300" spans="1:72" hidden="1">
      <c r="A300" s="50" t="str">
        <f>D300&amp;B300</f>
        <v/>
      </c>
      <c r="B300" s="166"/>
      <c r="C300" s="8" t="str">
        <f>IF(BS_CONTROLE[[#This Row],[DATA]]="","",WEEKNUM(BS_CONTROLE[[#This Row],[DATA]]))</f>
        <v/>
      </c>
      <c r="D300" s="51"/>
      <c r="E300" s="309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0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0" t="str">
        <f t="shared" si="7"/>
        <v/>
      </c>
    </row>
    <row r="301" spans="1:72" ht="23.25" hidden="1">
      <c r="A301" s="50" t="str">
        <f>D301&amp;B301</f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0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1338</v>
      </c>
      <c r="W301" s="319" t="s">
        <v>1810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0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0" t="str">
        <f t="shared" si="7"/>
        <v/>
      </c>
    </row>
    <row r="302" spans="1:72" hidden="1">
      <c r="A302" s="50" t="str">
        <f>D302&amp;B302</f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09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406" t="s">
        <v>14</v>
      </c>
      <c r="T302" s="406" t="s">
        <v>18</v>
      </c>
      <c r="U302" s="80" t="s">
        <v>17</v>
      </c>
      <c r="V302" s="193" t="s">
        <v>1300</v>
      </c>
      <c r="W302" s="168" t="s">
        <v>1715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08">
        <f>IF(D302="","*",IFERROR(IF(ISODD(COUNT(AS302:AX302)),"ERRO",SUM((AT302-AS302),(AV302-AU302),(AX302-AW302))),"ERRO"))</f>
        <v>0.25</v>
      </c>
      <c r="AZ302" s="13"/>
      <c r="BA302" s="34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1811</v>
      </c>
      <c r="BK302" s="16" t="s">
        <v>1812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20" t="str">
        <f t="shared" si="7"/>
        <v>MecanizaçãoOperação</v>
      </c>
    </row>
    <row r="303" spans="1:72" hidden="1">
      <c r="A303" s="50" t="str">
        <f>D303&amp;B303</f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09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1420</v>
      </c>
      <c r="N303" s="199" t="s">
        <v>1421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1338</v>
      </c>
      <c r="W303" s="168" t="s">
        <v>1422</v>
      </c>
      <c r="X303" s="213" t="s">
        <v>972</v>
      </c>
      <c r="Y303" s="153" t="s">
        <v>975</v>
      </c>
      <c r="Z303" s="153"/>
      <c r="AA303" s="83" t="s">
        <v>1423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0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1424</v>
      </c>
      <c r="BK303" s="16" t="s">
        <v>1425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20" t="str">
        <f t="shared" ref="BT303:BT327" si="8">IF(BN303="","",SUBSTITUTE(BM303," ","")&amp;SUBSTITUTE(BN303," ",""))</f>
        <v>OKOK</v>
      </c>
    </row>
    <row r="304" spans="1:72" hidden="1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09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1426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1427</v>
      </c>
      <c r="W304" s="168" t="s">
        <v>1428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0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1429</v>
      </c>
      <c r="BG304" s="15"/>
      <c r="BH304" s="16">
        <v>2</v>
      </c>
      <c r="BI304" s="16"/>
      <c r="BJ304" s="325" t="s">
        <v>1430</v>
      </c>
      <c r="BK304" s="16" t="s">
        <v>1431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20" t="str">
        <f t="shared" ref="BT304" si="9">IF(BN304="","",SUBSTITUTE(BM304," ","")&amp;SUBSTITUTE(BN304," ",""))</f>
        <v>OKOK</v>
      </c>
    </row>
    <row r="305" spans="1:72" hidden="1">
      <c r="A305" s="50" t="str">
        <f>D305&amp;B305</f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09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1432</v>
      </c>
      <c r="W305" s="168" t="s">
        <v>1433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0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1434</v>
      </c>
      <c r="BK305" s="16" t="s">
        <v>1435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20" t="str">
        <f t="shared" si="8"/>
        <v>OKOK</v>
      </c>
    </row>
    <row r="306" spans="1:72" ht="23.25" hidden="1">
      <c r="A306" s="50" t="str">
        <f>D306&amp;B306</f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09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1436</v>
      </c>
      <c r="W306" s="168" t="s">
        <v>1433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0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1437</v>
      </c>
      <c r="BK306" s="16" t="s">
        <v>1438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20" t="str">
        <f t="shared" si="8"/>
        <v>OKOK</v>
      </c>
    </row>
    <row r="307" spans="1:72" hidden="1">
      <c r="A307" s="50" t="str">
        <f>D307&amp;B307</f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09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1439</v>
      </c>
      <c r="N307" s="199" t="s">
        <v>1440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1285</v>
      </c>
      <c r="W307" s="168" t="s">
        <v>1441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0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1442</v>
      </c>
      <c r="BK307" s="16" t="s">
        <v>1443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20" t="str">
        <f t="shared" si="8"/>
        <v>OKOK</v>
      </c>
    </row>
    <row r="308" spans="1:72" hidden="1">
      <c r="A308" s="50" t="str">
        <f>D308&amp;B308</f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09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1315</v>
      </c>
      <c r="W308" s="168" t="s">
        <v>1444</v>
      </c>
      <c r="X308" s="213" t="s">
        <v>972</v>
      </c>
      <c r="Y308" s="153" t="s">
        <v>975</v>
      </c>
      <c r="Z308" s="153"/>
      <c r="AA308" s="83" t="s">
        <v>1445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0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1446</v>
      </c>
      <c r="BK308" s="16" t="s">
        <v>1447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1448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20" t="str">
        <f t="shared" si="8"/>
        <v>ModernizaçãoExecução</v>
      </c>
    </row>
    <row r="309" spans="1:72" hidden="1">
      <c r="A309" s="50" t="str">
        <f>D309&amp;B309</f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09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1382</v>
      </c>
      <c r="W309" s="168" t="s">
        <v>1449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0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1450</v>
      </c>
      <c r="BK309" s="16" t="s">
        <v>1451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20" t="str">
        <f t="shared" si="8"/>
        <v>OKOK</v>
      </c>
    </row>
    <row r="310" spans="1:72" ht="23.25" hidden="1">
      <c r="A310" s="50" t="str">
        <f>D310&amp;B310</f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09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1452</v>
      </c>
      <c r="W310" s="168" t="s">
        <v>1453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0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1454</v>
      </c>
      <c r="BK310" s="16" t="s">
        <v>1454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1455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0" t="str">
        <f t="shared" si="8"/>
        <v>SuperExecução</v>
      </c>
    </row>
    <row r="311" spans="1:72" hidden="1">
      <c r="A311" s="50" t="str">
        <f>D311&amp;B311</f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09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1456</v>
      </c>
      <c r="W311" s="168" t="s">
        <v>1433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0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1457</v>
      </c>
      <c r="BK311" s="16" t="s">
        <v>1457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20" t="str">
        <f t="shared" si="8"/>
        <v>CondiçõesClimáticaChuva</v>
      </c>
    </row>
    <row r="312" spans="1:72" hidden="1">
      <c r="A312" s="50" t="str">
        <f>D312&amp;B312</f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0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406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406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1397</v>
      </c>
      <c r="W312" s="168" t="s">
        <v>1813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0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1814</v>
      </c>
      <c r="BK312" s="16" t="s">
        <v>1815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20" t="str">
        <f t="shared" si="8"/>
        <v>OKOK</v>
      </c>
    </row>
    <row r="313" spans="1:72" hidden="1">
      <c r="A313" s="50" t="str">
        <f>D313&amp;B313</f>
        <v/>
      </c>
      <c r="B313" s="166"/>
      <c r="C313" s="8" t="str">
        <f>IF(BS_CONTROLE[[#This Row],[DATA]]="","",WEEKNUM(BS_CONTROLE[[#This Row],[DATA]]))</f>
        <v/>
      </c>
      <c r="D313" s="51"/>
      <c r="E313" s="309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406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406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0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20" t="str">
        <f t="shared" si="8"/>
        <v/>
      </c>
    </row>
    <row r="314" spans="1:72" hidden="1">
      <c r="A314" s="50" t="str">
        <f>D314&amp;B314</f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09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406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406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0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20" t="str">
        <f t="shared" si="8"/>
        <v/>
      </c>
    </row>
    <row r="315" spans="1:72" hidden="1">
      <c r="A315" s="50" t="str">
        <f>D315&amp;B315</f>
        <v/>
      </c>
      <c r="B315" s="166"/>
      <c r="C315" s="8" t="str">
        <f>IF(BS_CONTROLE[[#This Row],[DATA]]="","",WEEKNUM(BS_CONTROLE[[#This Row],[DATA]]))</f>
        <v/>
      </c>
      <c r="D315" s="51"/>
      <c r="E315" s="309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0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20" t="str">
        <f t="shared" si="8"/>
        <v/>
      </c>
    </row>
    <row r="316" spans="1:72" hidden="1">
      <c r="A316" s="50" t="str">
        <f>D316&amp;B316</f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09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1338</v>
      </c>
      <c r="W316" s="168" t="s">
        <v>1723</v>
      </c>
      <c r="X316" s="213" t="s">
        <v>967</v>
      </c>
      <c r="Y316" s="153" t="s">
        <v>966</v>
      </c>
      <c r="Z316" s="153"/>
      <c r="AA316" s="83" t="s">
        <v>1724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0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1725</v>
      </c>
      <c r="BK316" s="16" t="s">
        <v>1726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20" t="str">
        <f t="shared" si="8"/>
        <v>MecânicaLocomotiva</v>
      </c>
    </row>
    <row r="317" spans="1:72" hidden="1">
      <c r="A317" s="50" t="str">
        <f>D317&amp;B317</f>
        <v/>
      </c>
      <c r="B317" s="166"/>
      <c r="C317" s="8" t="str">
        <f>IF(BS_CONTROLE[[#This Row],[DATA]]="","",WEEKNUM(BS_CONTROLE[[#This Row],[DATA]]))</f>
        <v/>
      </c>
      <c r="D317" s="51"/>
      <c r="E317" s="309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0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20" t="str">
        <f t="shared" si="8"/>
        <v/>
      </c>
    </row>
    <row r="318" spans="1:72" hidden="1">
      <c r="A318" s="50" t="str">
        <f>D318&amp;B318</f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09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1458</v>
      </c>
      <c r="N318" s="199" t="s">
        <v>1459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1285</v>
      </c>
      <c r="W318" s="168" t="s">
        <v>1347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0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1460</v>
      </c>
      <c r="BK318" s="16" t="s">
        <v>1461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20" t="str">
        <f t="shared" si="8"/>
        <v>OKOK</v>
      </c>
    </row>
    <row r="319" spans="1:72" hidden="1">
      <c r="A319" s="50" t="str">
        <f>D319&amp;B319</f>
        <v/>
      </c>
      <c r="B319" s="166"/>
      <c r="C319" s="8" t="str">
        <f>IF(BS_CONTROLE[[#This Row],[DATA]]="","",WEEKNUM(BS_CONTROLE[[#This Row],[DATA]]))</f>
        <v/>
      </c>
      <c r="D319" s="51"/>
      <c r="E319" s="309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406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406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0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0" t="str">
        <f t="shared" si="8"/>
        <v/>
      </c>
    </row>
    <row r="320" spans="1:72" hidden="1">
      <c r="A320" s="50" t="str">
        <f>D320&amp;B320</f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09">
        <v>421</v>
      </c>
      <c r="F320" s="167" t="s">
        <v>792</v>
      </c>
      <c r="G320" s="9" t="str">
        <f>IF(D320="","*",VLOOKUP(F320,BS_ATIVIDADE[#All],3,FALSE))</f>
        <v>SOLDA</v>
      </c>
      <c r="H320" s="168" t="s">
        <v>1378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1378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1429</v>
      </c>
      <c r="W320" s="168" t="s">
        <v>1491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0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1727</v>
      </c>
      <c r="BK320" s="16" t="s">
        <v>1728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20" t="str">
        <f t="shared" si="8"/>
        <v>OKOK</v>
      </c>
    </row>
    <row r="321" spans="1:72" hidden="1">
      <c r="A321" s="50" t="str">
        <f>D321&amp;B321</f>
        <v/>
      </c>
      <c r="B321" s="166"/>
      <c r="C321" s="8" t="str">
        <f>IF(BS_CONTROLE[[#This Row],[DATA]]="","",WEEKNUM(BS_CONTROLE[[#This Row],[DATA]]))</f>
        <v/>
      </c>
      <c r="D321" s="51"/>
      <c r="E321" s="309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406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406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0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20" t="str">
        <f t="shared" si="8"/>
        <v/>
      </c>
    </row>
    <row r="322" spans="1:72" hidden="1">
      <c r="A322" s="50" t="str">
        <f>D322&amp;B322</f>
        <v/>
      </c>
      <c r="B322" s="166"/>
      <c r="C322" s="8" t="str">
        <f>IF(BS_CONTROLE[[#This Row],[DATA]]="","",WEEKNUM(BS_CONTROLE[[#This Row],[DATA]]))</f>
        <v/>
      </c>
      <c r="D322" s="51"/>
      <c r="E322" s="309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0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20" t="str">
        <f t="shared" si="8"/>
        <v/>
      </c>
    </row>
    <row r="323" spans="1:72" hidden="1">
      <c r="A323" s="50" t="str">
        <f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09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1285</v>
      </c>
      <c r="W323" s="168" t="s">
        <v>1500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0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1729</v>
      </c>
      <c r="BK323" s="16" t="s">
        <v>1730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20" t="str">
        <f t="shared" si="8"/>
        <v>SuperExecução</v>
      </c>
    </row>
    <row r="324" spans="1:72" hidden="1">
      <c r="A324" s="50" t="str">
        <f>D324&amp;B324</f>
        <v/>
      </c>
      <c r="B324" s="166"/>
      <c r="C324" s="8" t="str">
        <f>IF(BS_CONTROLE[[#This Row],[DATA]]="","",WEEKNUM(BS_CONTROLE[[#This Row],[DATA]]))</f>
        <v/>
      </c>
      <c r="D324" s="51"/>
      <c r="E324" s="310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0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0" t="str">
        <f>IF(BN324="","",SUBSTITUTE(BM324," ","")&amp;SUBSTITUTE(BN324," ",""))</f>
        <v/>
      </c>
    </row>
    <row r="325" spans="1:72" hidden="1">
      <c r="A325" s="50" t="str">
        <f>D325&amp;B325</f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09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1315</v>
      </c>
      <c r="W325" s="168" t="s">
        <v>1503</v>
      </c>
      <c r="X325" s="213" t="s">
        <v>967</v>
      </c>
      <c r="Y325" s="153" t="s">
        <v>966</v>
      </c>
      <c r="Z325" s="153"/>
      <c r="AA325" s="83" t="s">
        <v>1710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0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1731</v>
      </c>
      <c r="BK325" s="16" t="s">
        <v>1732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20" t="str">
        <f>IF(BN325="","",SUBSTITUTE(BM325," ","")&amp;SUBSTITUTE(BN325," ",""))</f>
        <v>ModernizaçãoEquipamento</v>
      </c>
    </row>
    <row r="326" spans="1:72" hidden="1">
      <c r="A326" s="50" t="str">
        <f>D326&amp;B326</f>
        <v/>
      </c>
      <c r="B326" s="166"/>
      <c r="C326" s="8" t="str">
        <f>IF(BS_CONTROLE[[#This Row],[DATA]]="","",WEEKNUM(BS_CONTROLE[[#This Row],[DATA]]))</f>
        <v/>
      </c>
      <c r="D326" s="51"/>
      <c r="E326" s="309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0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20" t="str">
        <f>IF(BN326="","",SUBSTITUTE(BM326," ","")&amp;SUBSTITUTE(BN326," ",""))</f>
        <v/>
      </c>
    </row>
    <row r="327" spans="1:72" hidden="1">
      <c r="A327" s="50" t="str">
        <f>D327&amp;B327</f>
        <v/>
      </c>
      <c r="B327" s="166"/>
      <c r="C327" s="8" t="str">
        <f>IF(BS_CONTROLE[[#This Row],[DATA]]="","",WEEKNUM(BS_CONTROLE[[#This Row],[DATA]]))</f>
        <v/>
      </c>
      <c r="D327" s="51"/>
      <c r="E327" s="309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0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20" t="str">
        <f>IF(BN327="","",SUBSTITUTE(BM327," ","")&amp;SUBSTITUTE(BN327," ",""))</f>
        <v/>
      </c>
    </row>
    <row r="328" spans="1:72" hidden="1">
      <c r="A328" s="50" t="str">
        <f>D328&amp;B328</f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09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1315</v>
      </c>
      <c r="W328" s="168" t="s">
        <v>1316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0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1462</v>
      </c>
      <c r="BK328" s="16" t="s">
        <v>1462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20" t="str">
        <f>IF(BN328="","",SUBSTITUTE(BM328," ","")&amp;SUBSTITUTE(BN328," ",""))</f>
        <v>ModernizaçãoEquipamento</v>
      </c>
    </row>
    <row r="329" spans="1:72" hidden="1">
      <c r="A329" s="50" t="str">
        <f>D329&amp;B329</f>
        <v/>
      </c>
      <c r="B329" s="166"/>
      <c r="C329" s="8" t="str">
        <f>IF(BS_CONTROLE[[#This Row],[DATA]]="","",WEEKNUM(BS_CONTROLE[[#This Row],[DATA]]))</f>
        <v/>
      </c>
      <c r="D329" s="51"/>
      <c r="E329" s="309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0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20" t="str">
        <f>IF(BN329="","",SUBSTITUTE(BM329," ","")&amp;SUBSTITUTE(BN329," ",""))</f>
        <v/>
      </c>
    </row>
    <row r="330" spans="1:72" hidden="1">
      <c r="A330" s="50" t="str">
        <f>D330&amp;B330</f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09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1463</v>
      </c>
      <c r="N330" s="199" t="s">
        <v>1464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1254</v>
      </c>
      <c r="W330" s="168" t="s">
        <v>1465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0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1466</v>
      </c>
      <c r="BK330" s="16" t="s">
        <v>1467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0" t="str">
        <f>IF(BN330="","",SUBSTITUTE(BM330," ","")&amp;SUBSTITUTE(BN330," ",""))</f>
        <v>OKOK</v>
      </c>
    </row>
    <row r="331" spans="1:72" hidden="1">
      <c r="A331" s="50" t="str">
        <f>D331&amp;B331</f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09"/>
      <c r="F331" s="167" t="s">
        <v>623</v>
      </c>
      <c r="G331" s="9" t="str">
        <f>IF(D331="","*",VLOOKUP(F331,BS_ATIVIDADE[#All],3,FALSE))</f>
        <v>OUTROS</v>
      </c>
      <c r="H331" s="168" t="s">
        <v>1468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1469</v>
      </c>
      <c r="N331" s="199" t="s">
        <v>1470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1397</v>
      </c>
      <c r="W331" s="168" t="s">
        <v>1471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0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1472</v>
      </c>
      <c r="BK331" s="16" t="s">
        <v>1473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20" t="str">
        <f>IF(BN331="","",SUBSTITUTE(BM331," ","")&amp;SUBSTITUTE(BN331," ",""))</f>
        <v>OKOK</v>
      </c>
    </row>
    <row r="332" spans="1:72" hidden="1">
      <c r="A332" s="50" t="str">
        <f>D332&amp;B332</f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09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1417</v>
      </c>
      <c r="W332" s="168" t="s">
        <v>1474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0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1475</v>
      </c>
      <c r="BK332" s="16" t="s">
        <v>1476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20" t="str">
        <f>IF(BN332="","",SUBSTITUTE(BM332," ","")&amp;SUBSTITUTE(BN332," ",""))</f>
        <v>OKOK</v>
      </c>
    </row>
    <row r="333" spans="1:72" hidden="1">
      <c r="A333" s="50" t="str">
        <f>D333&amp;B333</f>
        <v/>
      </c>
      <c r="B333" s="166"/>
      <c r="C333" s="8" t="str">
        <f>IF(BS_CONTROLE[[#This Row],[DATA]]="","",WEEKNUM(BS_CONTROLE[[#This Row],[DATA]]))</f>
        <v/>
      </c>
      <c r="D333" s="51"/>
      <c r="E333" s="309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406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406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0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0" t="str">
        <f>IF(BN333="","",SUBSTITUTE(BM333," ","")&amp;SUBSTITUTE(BN333," ",""))</f>
        <v/>
      </c>
    </row>
    <row r="334" spans="1:72" ht="23.25" hidden="1">
      <c r="A334" s="50" t="str">
        <f>D334&amp;B334</f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09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1452</v>
      </c>
      <c r="W334" s="168" t="s">
        <v>1453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0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1477</v>
      </c>
      <c r="BK334" s="16" t="s">
        <v>1477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20" t="str">
        <f>IF(BN334="","",SUBSTITUTE(BM334," ","")&amp;SUBSTITUTE(BN334," ",""))</f>
        <v>SuperExecução</v>
      </c>
    </row>
    <row r="335" spans="1:72" hidden="1">
      <c r="A335" s="50" t="str">
        <f>D335&amp;B335</f>
        <v/>
      </c>
      <c r="B335" s="166"/>
      <c r="C335" s="8" t="str">
        <f>IF(BS_CONTROLE[[#This Row],[DATA]]="","",WEEKNUM(BS_CONTROLE[[#This Row],[DATA]]))</f>
        <v/>
      </c>
      <c r="D335" s="51"/>
      <c r="E335" s="309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406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406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0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0" t="str">
        <f>IF(BN335="","",SUBSTITUTE(BM335," ","")&amp;SUBSTITUTE(BN335," ",""))</f>
        <v/>
      </c>
    </row>
    <row r="336" spans="1:72" hidden="1">
      <c r="A336" s="50" t="str">
        <f>D336&amp;B336</f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0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1382</v>
      </c>
      <c r="W336" s="168" t="s">
        <v>1478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0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1479</v>
      </c>
      <c r="BK336" s="16" t="s">
        <v>1479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20" t="str">
        <f>IF(BN336="","",SUBSTITUTE(BM336," ","")&amp;SUBSTITUTE(BN336," ",""))</f>
        <v>OKOK</v>
      </c>
    </row>
    <row r="337" spans="1:72" hidden="1">
      <c r="A337" s="50" t="str">
        <f>D337&amp;B337</f>
        <v/>
      </c>
      <c r="B337" s="166"/>
      <c r="C337" s="8" t="str">
        <f>IF(BS_CONTROLE[[#This Row],[DATA]]="","",WEEKNUM(BS_CONTROLE[[#This Row],[DATA]]))</f>
        <v/>
      </c>
      <c r="D337" s="51"/>
      <c r="E337" s="309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406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406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0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0" t="str">
        <f>IF(BN337="","",SUBSTITUTE(BM337," ","")&amp;SUBSTITUTE(BN337," ",""))</f>
        <v/>
      </c>
    </row>
    <row r="338" spans="1:72" hidden="1">
      <c r="A338" s="50" t="str">
        <f>D338&amp;B338</f>
        <v>E41</v>
      </c>
      <c r="B338" s="166"/>
      <c r="C338" s="8" t="str">
        <f>IF(BS_CONTROLE[[#This Row],[DATA]]="","",WEEKNUM(BS_CONTROLE[[#This Row],[DATA]]))</f>
        <v/>
      </c>
      <c r="D338" s="51" t="s">
        <v>1480</v>
      </c>
      <c r="E338" s="309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1355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0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0" t="str">
        <f>IF(BN338="","",SUBSTITUTE(BM338," ","")&amp;SUBSTITUTE(BN338," ",""))</f>
        <v/>
      </c>
    </row>
    <row r="339" spans="1:72" hidden="1">
      <c r="A339" s="50" t="str">
        <f>D339&amp;B339</f>
        <v/>
      </c>
      <c r="B339" s="166"/>
      <c r="C339" s="8" t="str">
        <f>IF(BS_CONTROLE[[#This Row],[DATA]]="","",WEEKNUM(BS_CONTROLE[[#This Row],[DATA]]))</f>
        <v/>
      </c>
      <c r="D339" s="51"/>
      <c r="E339" s="309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406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406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0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0" t="str">
        <f>IF(BN339="","",SUBSTITUTE(BM339," ","")&amp;SUBSTITUTE(BN339," ",""))</f>
        <v/>
      </c>
    </row>
    <row r="340" spans="1:72" hidden="1">
      <c r="A340" s="50" t="str">
        <f>D340&amp;B340</f>
        <v/>
      </c>
      <c r="B340" s="166"/>
      <c r="C340" s="8" t="str">
        <f>IF(BS_CONTROLE[[#This Row],[DATA]]="","",WEEKNUM(BS_CONTROLE[[#This Row],[DATA]]))</f>
        <v/>
      </c>
      <c r="D340" s="51"/>
      <c r="E340" s="309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406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406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0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0" t="str">
        <f>IF(BN340="","",SUBSTITUTE(BM340," ","")&amp;SUBSTITUTE(BN340," ",""))</f>
        <v/>
      </c>
    </row>
    <row r="341" spans="1:72" hidden="1">
      <c r="A341" s="50" t="str">
        <f>D341&amp;B341</f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09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1338</v>
      </c>
      <c r="W341" s="168" t="s">
        <v>1723</v>
      </c>
      <c r="X341" s="213" t="s">
        <v>967</v>
      </c>
      <c r="Y341" s="153" t="s">
        <v>966</v>
      </c>
      <c r="Z341" s="153"/>
      <c r="AA341" s="83" t="s">
        <v>1733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0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1734</v>
      </c>
      <c r="BK341" s="16" t="s">
        <v>1735</v>
      </c>
      <c r="BL341" s="15"/>
      <c r="BM341" s="14" t="s">
        <v>996</v>
      </c>
      <c r="BN341" s="14" t="s">
        <v>996</v>
      </c>
      <c r="BO341" s="160" t="s">
        <v>996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20" t="str">
        <f>IF(BN341="","",SUBSTITUTE(BM341," ","")&amp;SUBSTITUTE(BN341," ",""))</f>
        <v>OKOK</v>
      </c>
    </row>
    <row r="342" spans="1:72" hidden="1">
      <c r="A342" s="50" t="str">
        <f>D342&amp;B342</f>
        <v/>
      </c>
      <c r="B342" s="166"/>
      <c r="C342" s="8" t="str">
        <f>IF(BS_CONTROLE[[#This Row],[DATA]]="","",WEEKNUM(BS_CONTROLE[[#This Row],[DATA]]))</f>
        <v/>
      </c>
      <c r="D342" s="51"/>
      <c r="E342" s="309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406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406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0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0" t="str">
        <f>IF(BN342="","",SUBSTITUTE(BM342," ","")&amp;SUBSTITUTE(BN342," ",""))</f>
        <v/>
      </c>
    </row>
    <row r="343" spans="1:72" hidden="1">
      <c r="A343" s="50" t="str">
        <f>D343&amp;B343</f>
        <v/>
      </c>
      <c r="B343" s="166"/>
      <c r="C343" s="8" t="str">
        <f>IF(BS_CONTROLE[[#This Row],[DATA]]="","",WEEKNUM(BS_CONTROLE[[#This Row],[DATA]]))</f>
        <v/>
      </c>
      <c r="D343" s="51"/>
      <c r="E343" s="309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406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406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0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0" t="str">
        <f>IF(BN343="","",SUBSTITUTE(BM343," ","")&amp;SUBSTITUTE(BN343," ",""))</f>
        <v/>
      </c>
    </row>
    <row r="344" spans="1:72" hidden="1">
      <c r="A344" s="50" t="str">
        <f>D344&amp;B344</f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09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1481</v>
      </c>
      <c r="W344" s="168" t="s">
        <v>1237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0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1482</v>
      </c>
      <c r="BK344" s="16" t="s">
        <v>1483</v>
      </c>
      <c r="BL344" s="15"/>
      <c r="BM344" s="14" t="s">
        <v>988</v>
      </c>
      <c r="BN344" s="14" t="s">
        <v>1018</v>
      </c>
      <c r="BO344" s="160" t="s">
        <v>1076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20" t="str">
        <f>IF(BN344="","",SUBSTITUTE(BM344," ","")&amp;SUBSTITUTE(BN344," ",""))</f>
        <v>MecanizaçãoAtivos</v>
      </c>
    </row>
    <row r="345" spans="1:72" hidden="1">
      <c r="A345" s="162" t="str">
        <f>D345&amp;B345</f>
        <v/>
      </c>
      <c r="B345" s="163"/>
      <c r="C345" s="8" t="str">
        <f>IF(BS_CONTROLE[[#This Row],[DATA]]="","",WEEKNUM(BS_CONTROLE[[#This Row],[DATA]]))</f>
        <v/>
      </c>
      <c r="D345" s="51"/>
      <c r="E345" s="309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2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7" t="str">
        <f>IF(BS_CONTROLE[[#This Row],[Local - Partida]]=0, "-", BS_CONTROLE[[#This Row],[Local - Partida]])</f>
        <v>-</v>
      </c>
      <c r="AL345" s="297" t="str">
        <f>IF(BS_CONTROLE[[#This Row],[Local - Encerramento]]=0, "-", BS_CONTROLE[[#This Row],[Local - Encerramento]])</f>
        <v>-</v>
      </c>
      <c r="AM345" s="297" t="str">
        <f>IF(BS_CONTROLE[[#This Row],[Entre - Estações]]=0, "-", BS_CONTROLE[[#This Row],[Entre - Estações]])</f>
        <v>-</v>
      </c>
      <c r="AN345" s="297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0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1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 hidden="1">
      <c r="A346" s="162" t="str">
        <f>D346&amp;B346</f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09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1484</v>
      </c>
      <c r="N346" s="199" t="s">
        <v>1485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1285</v>
      </c>
      <c r="W346" s="327" t="s">
        <v>1347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7" t="str">
        <f>IF(BS_CONTROLE[[#This Row],[Local - Partida]]=0, "-", BS_CONTROLE[[#This Row],[Local - Partida]])</f>
        <v>TIQ</v>
      </c>
      <c r="AL346" s="297" t="str">
        <f>IF(BS_CONTROLE[[#This Row],[Local - Encerramento]]=0, "-", BS_CONTROLE[[#This Row],[Local - Encerramento]])</f>
        <v>TRO</v>
      </c>
      <c r="AM346" s="297" t="str">
        <f>IF(BS_CONTROLE[[#This Row],[Entre - Estações]]=0, "-", BS_CONTROLE[[#This Row],[Entre - Estações]])</f>
        <v>TIQ-TRO</v>
      </c>
      <c r="AN346" s="297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>
        <v>0.3923611111111111</v>
      </c>
      <c r="AS346" s="237">
        <v>0</v>
      </c>
      <c r="AT346" s="237">
        <v>4.1666666666666664E-2</v>
      </c>
      <c r="AU346" s="237"/>
      <c r="AV346" s="237"/>
      <c r="AW346" s="237"/>
      <c r="AX346" s="38"/>
      <c r="AY346" s="30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406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406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25" t="s">
        <v>1486</v>
      </c>
      <c r="BK346" s="16" t="s">
        <v>1487</v>
      </c>
      <c r="BL346" s="15"/>
      <c r="BM346" s="14" t="s">
        <v>996</v>
      </c>
      <c r="BN346" s="14" t="s">
        <v>996</v>
      </c>
      <c r="BO346" s="160" t="s">
        <v>996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20" t="str">
        <f>IF(BN346="","",SUBSTITUTE(BM346," ","")&amp;SUBSTITUTE(BN346," ",""))</f>
        <v>OKOK</v>
      </c>
    </row>
    <row r="347" spans="1:72" ht="34.5" hidden="1">
      <c r="A347" s="162" t="str">
        <f>D347&amp;B347</f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1488</v>
      </c>
      <c r="E347" s="309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9" t="s">
        <v>1420</v>
      </c>
      <c r="N347" s="199" t="s">
        <v>1421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1232</v>
      </c>
      <c r="W347" s="327" t="s">
        <v>1489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7" t="str">
        <f>IF(BS_CONTROLE[[#This Row],[Local - Partida]]=0, "-", BS_CONTROLE[[#This Row],[Local - Partida]])</f>
        <v>TGR</v>
      </c>
      <c r="AL347" s="297" t="str">
        <f>IF(BS_CONTROLE[[#This Row],[Local - Encerramento]]=0, "-", BS_CONTROLE[[#This Row],[Local - Encerramento]])</f>
        <v>TIQ</v>
      </c>
      <c r="AM347" s="297" t="str">
        <f>IF(BS_CONTROLE[[#This Row],[Entre - Estações]]=0, "-", BS_CONTROLE[[#This Row],[Entre - Estações]])</f>
        <v>TGR-TIQ</v>
      </c>
      <c r="AN347" s="297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>
        <f>IF(BS_CONTROLE[[#This Row],[KM - Fim]]=0, "-", BS_CONTROLE[[#This Row],[KM - Fim]])</f>
        <v>616</v>
      </c>
      <c r="AR347" s="237">
        <v>0</v>
      </c>
      <c r="AS347" s="237">
        <v>0</v>
      </c>
      <c r="AT347" s="237">
        <v>0</v>
      </c>
      <c r="AU347" s="237"/>
      <c r="AV347" s="237"/>
      <c r="AW347" s="237"/>
      <c r="AX347" s="38"/>
      <c r="AY347" s="30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406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406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5" t="s">
        <v>1490</v>
      </c>
      <c r="BK347" s="325" t="s">
        <v>1490</v>
      </c>
      <c r="BL347" s="15"/>
      <c r="BM347" s="14" t="s">
        <v>984</v>
      </c>
      <c r="BN347" s="14" t="s">
        <v>0</v>
      </c>
      <c r="BO347" s="160" t="s">
        <v>1071</v>
      </c>
      <c r="BP347" s="325" t="s">
        <v>1490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>PátioOperação</v>
      </c>
    </row>
    <row r="348" spans="1:72" ht="23.25" hidden="1">
      <c r="A348" s="162" t="str">
        <f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0">
        <v>449</v>
      </c>
      <c r="F348" s="167" t="s">
        <v>792</v>
      </c>
      <c r="G348" s="9" t="str">
        <f>IF(D348="","*",VLOOKUP(F348,BS_ATIVIDADE[#All],3,FALSE))</f>
        <v>SOLDA</v>
      </c>
      <c r="H348" s="142" t="s">
        <v>1378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1378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1429</v>
      </c>
      <c r="W348" s="327" t="s">
        <v>1491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7" t="s">
        <v>566</v>
      </c>
      <c r="AL348" s="297" t="str">
        <f>IF(BS_CONTROLE[[#This Row],[Local - Encerramento]]=0, "-", BS_CONTROLE[[#This Row],[Local - Encerramento]])</f>
        <v>-</v>
      </c>
      <c r="AM348" s="297" t="s">
        <v>565</v>
      </c>
      <c r="AN348" s="297" t="s">
        <v>566</v>
      </c>
      <c r="AO348" s="280">
        <f>IF(BS_CONTROLE[[#This Row],[SUB]]=0, "-", BS_CONTROLE[[#This Row],[SUB]])</f>
        <v>74</v>
      </c>
      <c r="AP348" s="281">
        <v>403</v>
      </c>
      <c r="AQ348" s="281" t="str">
        <f>IF(BS_CONTROLE[[#This Row],[KM - Fim]]=0, "-", BS_CONTROLE[[#This Row],[KM - Fim]])</f>
        <v>-</v>
      </c>
      <c r="AR348" s="237">
        <v>0.40486111111111112</v>
      </c>
      <c r="AS348" s="237">
        <v>0</v>
      </c>
      <c r="AT348" s="237">
        <v>0</v>
      </c>
      <c r="AU348" s="237"/>
      <c r="AV348" s="237"/>
      <c r="AW348" s="237"/>
      <c r="AX348" s="38"/>
      <c r="AY348" s="30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406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406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5" t="s">
        <v>1492</v>
      </c>
      <c r="BK348" s="16" t="s">
        <v>1493</v>
      </c>
      <c r="BL348" s="15"/>
      <c r="BM348" s="14" t="s">
        <v>992</v>
      </c>
      <c r="BN348" s="14" t="s">
        <v>1021</v>
      </c>
      <c r="BO348" s="160" t="s">
        <v>1073</v>
      </c>
      <c r="BP348" s="17" t="s">
        <v>1494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>SuperExecução</v>
      </c>
    </row>
    <row r="349" spans="1:72" hidden="1">
      <c r="A349" s="162" t="str">
        <f>D349&amp;B349</f>
        <v/>
      </c>
      <c r="B349" s="163"/>
      <c r="C349" s="8" t="str">
        <f>IF(BS_CONTROLE[[#This Row],[DATA]]="","",WEEKNUM(BS_CONTROLE[[#This Row],[DATA]]))</f>
        <v/>
      </c>
      <c r="D349" s="51"/>
      <c r="E349" s="309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2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7" t="str">
        <f>IF(BS_CONTROLE[[#This Row],[Local - Partida]]=0, "-", BS_CONTROLE[[#This Row],[Local - Partida]])</f>
        <v>-</v>
      </c>
      <c r="AL349" s="297" t="str">
        <f>IF(BS_CONTROLE[[#This Row],[Local - Encerramento]]=0, "-", BS_CONTROLE[[#This Row],[Local - Encerramento]])</f>
        <v>-</v>
      </c>
      <c r="AM349" s="297" t="str">
        <f>IF(BS_CONTROLE[[#This Row],[Entre - Estações]]=0, "-", BS_CONTROLE[[#This Row],[Entre - Estações]])</f>
        <v>-</v>
      </c>
      <c r="AN349" s="297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0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1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 hidden="1">
      <c r="A350" s="162" t="str">
        <f>D350&amp;B350</f>
        <v/>
      </c>
      <c r="B350" s="163"/>
      <c r="C350" s="8" t="str">
        <f>IF(BS_CONTROLE[[#This Row],[DATA]]="","",WEEKNUM(BS_CONTROLE[[#This Row],[DATA]]))</f>
        <v/>
      </c>
      <c r="D350" s="51"/>
      <c r="E350" s="309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9"/>
      <c r="N350" s="199"/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32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7" t="str">
        <f>IF(BS_CONTROLE[[#This Row],[Local - Partida]]=0, "-", BS_CONTROLE[[#This Row],[Local - Partida]])</f>
        <v>-</v>
      </c>
      <c r="AL350" s="297" t="str">
        <f>IF(BS_CONTROLE[[#This Row],[Local - Encerramento]]=0, "-", BS_CONTROLE[[#This Row],[Local - Encerramento]])</f>
        <v>-</v>
      </c>
      <c r="AM350" s="297" t="str">
        <f>IF(BS_CONTROLE[[#This Row],[Entre - Estações]]=0, "-", BS_CONTROLE[[#This Row],[Entre - Estações]])</f>
        <v>-</v>
      </c>
      <c r="AN350" s="297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0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1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 hidden="1">
      <c r="A351" s="162" t="str">
        <f>D351&amp;B351</f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09">
        <v>452</v>
      </c>
      <c r="F351" s="167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9" t="s">
        <v>1495</v>
      </c>
      <c r="N351" s="199" t="s">
        <v>1496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1429</v>
      </c>
      <c r="W351" s="327" t="s">
        <v>1497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7" t="str">
        <f>IF(BS_CONTROLE[[#This Row],[Local - Partida]]=0, "-", BS_CONTROLE[[#This Row],[Local - Partida]])</f>
        <v>TOM</v>
      </c>
      <c r="AL351" s="297" t="str">
        <f>IF(BS_CONTROLE[[#This Row],[Local - Encerramento]]=0, "-", BS_CONTROLE[[#This Row],[Local - Encerramento]])</f>
        <v>TCS</v>
      </c>
      <c r="AM351" s="297" t="str">
        <f>IF(BS_CONTROLE[[#This Row],[Entre - Estações]]=0, "-", BS_CONTROLE[[#This Row],[Entre - Estações]])</f>
        <v>TCS-TOM</v>
      </c>
      <c r="AN351" s="297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400</v>
      </c>
      <c r="AQ351" s="281">
        <f>IF(BS_CONTROLE[[#This Row],[KM - Fim]]=0, "-", BS_CONTROLE[[#This Row],[KM - Fim]])</f>
        <v>294</v>
      </c>
      <c r="AR351" s="237">
        <v>0.32430555555555557</v>
      </c>
      <c r="AS351" s="237">
        <v>0</v>
      </c>
      <c r="AT351" s="237">
        <v>4.1666666666666664E-2</v>
      </c>
      <c r="AU351" s="237"/>
      <c r="AV351" s="237"/>
      <c r="AW351" s="237"/>
      <c r="AX351" s="38"/>
      <c r="AY351" s="30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406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406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5" t="s">
        <v>1498</v>
      </c>
      <c r="BK351" s="16" t="s">
        <v>1499</v>
      </c>
      <c r="BL351" s="15"/>
      <c r="BM351" s="14" t="s">
        <v>996</v>
      </c>
      <c r="BN351" s="14" t="s">
        <v>996</v>
      </c>
      <c r="BO351" s="160" t="s">
        <v>996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20" t="str">
        <f>IF(BN351="","",SUBSTITUTE(BM351," ","")&amp;SUBSTITUTE(BN351," ",""))</f>
        <v>OKOK</v>
      </c>
    </row>
    <row r="352" spans="1:72" hidden="1">
      <c r="A352" s="162" t="str">
        <f>D352&amp;B352</f>
        <v/>
      </c>
      <c r="B352" s="163"/>
      <c r="C352" s="8" t="str">
        <f>IF(BS_CONTROLE[[#This Row],[DATA]]="","",WEEKNUM(BS_CONTROLE[[#This Row],[DATA]]))</f>
        <v/>
      </c>
      <c r="D352" s="51"/>
      <c r="E352" s="309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2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7" t="str">
        <f>IF(BS_CONTROLE[[#This Row],[Local - Partida]]=0, "-", BS_CONTROLE[[#This Row],[Local - Partida]])</f>
        <v>-</v>
      </c>
      <c r="AL352" s="297" t="str">
        <f>IF(BS_CONTROLE[[#This Row],[Local - Encerramento]]=0, "-", BS_CONTROLE[[#This Row],[Local - Encerramento]])</f>
        <v>-</v>
      </c>
      <c r="AM352" s="297" t="str">
        <f>IF(BS_CONTROLE[[#This Row],[Entre - Estações]]=0, "-", BS_CONTROLE[[#This Row],[Entre - Estações]])</f>
        <v>-</v>
      </c>
      <c r="AN352" s="297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0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1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 hidden="1">
      <c r="A353" s="162" t="str">
        <f>D353&amp;B353</f>
        <v/>
      </c>
      <c r="B353" s="163"/>
      <c r="C353" s="8" t="str">
        <f>IF(BS_CONTROLE[[#This Row],[DATA]]="","",WEEKNUM(BS_CONTROLE[[#This Row],[DATA]]))</f>
        <v/>
      </c>
      <c r="D353" s="51"/>
      <c r="E353" s="309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2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7" t="str">
        <f>IF(BS_CONTROLE[[#This Row],[Local - Partida]]=0, "-", BS_CONTROLE[[#This Row],[Local - Partida]])</f>
        <v>-</v>
      </c>
      <c r="AL353" s="297" t="str">
        <f>IF(BS_CONTROLE[[#This Row],[Local - Encerramento]]=0, "-", BS_CONTROLE[[#This Row],[Local - Encerramento]])</f>
        <v>-</v>
      </c>
      <c r="AM353" s="297" t="str">
        <f>IF(BS_CONTROLE[[#This Row],[Entre - Estações]]=0, "-", BS_CONTROLE[[#This Row],[Entre - Estações]])</f>
        <v>-</v>
      </c>
      <c r="AN353" s="297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0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1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 hidden="1">
      <c r="A354" s="162" t="str">
        <f>D354&amp;B354</f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09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1285</v>
      </c>
      <c r="W354" s="327" t="s">
        <v>1500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7" t="str">
        <f>IF(BS_CONTROLE[[#This Row],[Local - Partida]]=0, "-", BS_CONTROLE[[#This Row],[Local - Partida]])</f>
        <v>TCS2</v>
      </c>
      <c r="AL354" s="297" t="str">
        <f>IF(BS_CONTROLE[[#This Row],[Local - Encerramento]]=0, "-", BS_CONTROLE[[#This Row],[Local - Encerramento]])</f>
        <v>-</v>
      </c>
      <c r="AM354" s="297" t="str">
        <f>IF(BS_CONTROLE[[#This Row],[Entre - Estações]]=0, "-", BS_CONTROLE[[#This Row],[Entre - Estações]])</f>
        <v>TCS</v>
      </c>
      <c r="AN354" s="297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>
        <v>0.33611111111111114</v>
      </c>
      <c r="AS354" s="237">
        <v>0.35972222222222222</v>
      </c>
      <c r="AT354" s="237">
        <v>0.46388888888888891</v>
      </c>
      <c r="AU354" s="237"/>
      <c r="AV354" s="237"/>
      <c r="AW354" s="237"/>
      <c r="AX354" s="38"/>
      <c r="AY354" s="30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406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406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5" t="s">
        <v>1501</v>
      </c>
      <c r="BK354" s="16" t="s">
        <v>1502</v>
      </c>
      <c r="BL354" s="15"/>
      <c r="BM354" s="14" t="s">
        <v>992</v>
      </c>
      <c r="BN354" s="14" t="s">
        <v>1021</v>
      </c>
      <c r="BO354" s="160" t="s">
        <v>1130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20" t="str">
        <f>IF(BN354="","",SUBSTITUTE(BM354," ","")&amp;SUBSTITUTE(BN354," ",""))</f>
        <v>SuperExecução</v>
      </c>
    </row>
    <row r="355" spans="1:72" hidden="1">
      <c r="A355" s="162" t="str">
        <f>D355&amp;B355</f>
        <v/>
      </c>
      <c r="B355" s="163"/>
      <c r="C355" s="8" t="str">
        <f>IF(BS_CONTROLE[[#This Row],[DATA]]="","",WEEKNUM(BS_CONTROLE[[#This Row],[DATA]]))</f>
        <v/>
      </c>
      <c r="D355" s="51"/>
      <c r="E355" s="309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2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7" t="str">
        <f>IF(BS_CONTROLE[[#This Row],[Local - Partida]]=0, "-", BS_CONTROLE[[#This Row],[Local - Partida]])</f>
        <v>-</v>
      </c>
      <c r="AL355" s="297" t="str">
        <f>IF(BS_CONTROLE[[#This Row],[Local - Encerramento]]=0, "-", BS_CONTROLE[[#This Row],[Local - Encerramento]])</f>
        <v>-</v>
      </c>
      <c r="AM355" s="297" t="str">
        <f>IF(BS_CONTROLE[[#This Row],[Entre - Estações]]=0, "-", BS_CONTROLE[[#This Row],[Entre - Estações]])</f>
        <v>-</v>
      </c>
      <c r="AN355" s="297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0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1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 hidden="1">
      <c r="A356" s="162" t="str">
        <f>D356&amp;B356</f>
        <v/>
      </c>
      <c r="B356" s="163"/>
      <c r="C356" s="8" t="str">
        <f>IF(BS_CONTROLE[[#This Row],[DATA]]="","",WEEKNUM(BS_CONTROLE[[#This Row],[DATA]]))</f>
        <v/>
      </c>
      <c r="D356" s="51"/>
      <c r="E356" s="309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406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406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2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7" t="str">
        <f>IF(BS_CONTROLE[[#This Row],[Local - Partida]]=0, "-", BS_CONTROLE[[#This Row],[Local - Partida]])</f>
        <v>-</v>
      </c>
      <c r="AL356" s="297" t="str">
        <f>IF(BS_CONTROLE[[#This Row],[Local - Encerramento]]=0, "-", BS_CONTROLE[[#This Row],[Local - Encerramento]])</f>
        <v>-</v>
      </c>
      <c r="AM356" s="297" t="str">
        <f>IF(BS_CONTROLE[[#This Row],[Entre - Estações]]=0, "-", BS_CONTROLE[[#This Row],[Entre - Estações]])</f>
        <v>-</v>
      </c>
      <c r="AN356" s="297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0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1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 hidden="1">
      <c r="A357" s="162" t="str">
        <f>D357&amp;B357</f>
        <v/>
      </c>
      <c r="B357" s="163"/>
      <c r="C357" s="8" t="str">
        <f>IF(BS_CONTROLE[[#This Row],[DATA]]="","",WEEKNUM(BS_CONTROLE[[#This Row],[DATA]]))</f>
        <v/>
      </c>
      <c r="D357" s="51"/>
      <c r="E357" s="309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406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406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32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7" t="str">
        <f>IF(BS_CONTROLE[[#This Row],[Local - Partida]]=0, "-", BS_CONTROLE[[#This Row],[Local - Partida]])</f>
        <v>-</v>
      </c>
      <c r="AL357" s="297" t="str">
        <f>IF(BS_CONTROLE[[#This Row],[Local - Encerramento]]=0, "-", BS_CONTROLE[[#This Row],[Local - Encerramento]])</f>
        <v>-</v>
      </c>
      <c r="AM357" s="297" t="str">
        <f>IF(BS_CONTROLE[[#This Row],[Entre - Estações]]=0, "-", BS_CONTROLE[[#This Row],[Entre - Estações]])</f>
        <v>-</v>
      </c>
      <c r="AN357" s="297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0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1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>IF(BN357="","",SUBSTITUTE(BM357," ","")&amp;SUBSTITUTE(BN357," ",""))</f>
        <v/>
      </c>
    </row>
    <row r="358" spans="1:72" hidden="1">
      <c r="A358" s="162" t="str">
        <f>D358&amp;B358</f>
        <v/>
      </c>
      <c r="B358" s="163"/>
      <c r="C358" s="8" t="str">
        <f>IF(BS_CONTROLE[[#This Row],[DATA]]="","",WEEKNUM(BS_CONTROLE[[#This Row],[DATA]]))</f>
        <v/>
      </c>
      <c r="D358" s="51"/>
      <c r="E358" s="309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2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7" t="str">
        <f>IF(BS_CONTROLE[[#This Row],[Local - Partida]]=0, "-", BS_CONTROLE[[#This Row],[Local - Partida]])</f>
        <v>-</v>
      </c>
      <c r="AL358" s="297" t="str">
        <f>IF(BS_CONTROLE[[#This Row],[Local - Encerramento]]=0, "-", BS_CONTROLE[[#This Row],[Local - Encerramento]])</f>
        <v>-</v>
      </c>
      <c r="AM358" s="297" t="str">
        <f>IF(BS_CONTROLE[[#This Row],[Entre - Estações]]=0, "-", BS_CONTROLE[[#This Row],[Entre - Estações]])</f>
        <v>-</v>
      </c>
      <c r="AN358" s="297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0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1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 hidden="1">
      <c r="A359" s="162" t="str">
        <f>D359&amp;B359</f>
        <v/>
      </c>
      <c r="B359" s="163"/>
      <c r="C359" s="8" t="str">
        <f>IF(BS_CONTROLE[[#This Row],[DATA]]="","",WEEKNUM(BS_CONTROLE[[#This Row],[DATA]]))</f>
        <v/>
      </c>
      <c r="D359" s="51"/>
      <c r="E359" s="310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2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7" t="str">
        <f>IF(BS_CONTROLE[[#This Row],[Local - Partida]]=0, "-", BS_CONTROLE[[#This Row],[Local - Partida]])</f>
        <v>-</v>
      </c>
      <c r="AL359" s="297" t="str">
        <f>IF(BS_CONTROLE[[#This Row],[Local - Encerramento]]=0, "-", BS_CONTROLE[[#This Row],[Local - Encerramento]])</f>
        <v>-</v>
      </c>
      <c r="AM359" s="297" t="str">
        <f>IF(BS_CONTROLE[[#This Row],[Entre - Estações]]=0, "-", BS_CONTROLE[[#This Row],[Entre - Estações]])</f>
        <v>-</v>
      </c>
      <c r="AN359" s="297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0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1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 hidden="1">
      <c r="A360" s="162" t="str">
        <f>D360&amp;B360</f>
        <v>V66</v>
      </c>
      <c r="B360" s="163"/>
      <c r="C360" s="8" t="str">
        <f>IF(BS_CONTROLE[[#This Row],[DATA]]="","",WEEKNUM(BS_CONTROLE[[#This Row],[DATA]]))</f>
        <v/>
      </c>
      <c r="D360" s="51" t="s">
        <v>788</v>
      </c>
      <c r="E360" s="309">
        <v>462</v>
      </c>
      <c r="F360" s="167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9" t="s">
        <v>245</v>
      </c>
      <c r="N360" s="199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84" t="s">
        <v>14</v>
      </c>
      <c r="T360" s="284" t="s">
        <v>185</v>
      </c>
      <c r="U360" s="80" t="s">
        <v>184</v>
      </c>
      <c r="V360" s="294" t="s">
        <v>1315</v>
      </c>
      <c r="W360" s="327" t="s">
        <v>1316</v>
      </c>
      <c r="X360" s="51" t="s">
        <v>972</v>
      </c>
      <c r="Y360" s="153" t="s">
        <v>975</v>
      </c>
      <c r="Z360" s="153"/>
      <c r="AA360" s="143">
        <v>1</v>
      </c>
      <c r="AB360" s="70" t="s">
        <v>964</v>
      </c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7" t="str">
        <f>IF(BS_CONTROLE[[#This Row],[Local - Partida]]=0, "-", BS_CONTROLE[[#This Row],[Local - Partida]])</f>
        <v>TID</v>
      </c>
      <c r="AL360" s="297" t="str">
        <f>IF(BS_CONTROLE[[#This Row],[Local - Encerramento]]=0, "-", BS_CONTROLE[[#This Row],[Local - Encerramento]])</f>
        <v>TID</v>
      </c>
      <c r="AM360" s="297" t="str">
        <f>IF(BS_CONTROLE[[#This Row],[Entre - Estações]]=0, "-", BS_CONTROLE[[#This Row],[Entre - Estações]])</f>
        <v>TCE-TID</v>
      </c>
      <c r="AN360" s="297" t="str">
        <f>IF(BS_CONTROLE[[#This Row],[SB]]=0, "-", BS_CONTROLE[[#This Row],[SB]])</f>
        <v>TCE177</v>
      </c>
      <c r="AO360" s="280">
        <f>IF(BS_CONTROLE[[#This Row],[SUB]]=0, "-", BS_CONTROLE[[#This Row],[SUB]])</f>
        <v>74</v>
      </c>
      <c r="AP360" s="281">
        <f>IF(BS_CONTROLE[[#This Row],[KM - Inicio]]=0, "-", BS_CONTROLE[[#This Row],[KM - Inicio]])</f>
        <v>171.11500000000001</v>
      </c>
      <c r="AQ360" s="281">
        <f>IF(BS_CONTROLE[[#This Row],[KM - Fim]]=0, "-", BS_CONTROLE[[#This Row],[KM - Fim]])</f>
        <v>173.5</v>
      </c>
      <c r="AR360" s="237"/>
      <c r="AS360" s="237"/>
      <c r="AT360" s="237"/>
      <c r="AU360" s="237"/>
      <c r="AV360" s="237"/>
      <c r="AW360" s="237"/>
      <c r="AX360" s="38"/>
      <c r="AY360" s="30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406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406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82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5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 hidden="1">
      <c r="A361" s="162" t="str">
        <f>D361&amp;B361</f>
        <v/>
      </c>
      <c r="B361" s="163"/>
      <c r="C361" s="8" t="str">
        <f>IF(BS_CONTROLE[[#This Row],[DATA]]="","",WEEKNUM(BS_CONTROLE[[#This Row],[DATA]]))</f>
        <v/>
      </c>
      <c r="D361" s="51"/>
      <c r="E361" s="309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406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406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32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7" t="str">
        <f>IF(BS_CONTROLE[[#This Row],[Local - Partida]]=0, "-", BS_CONTROLE[[#This Row],[Local - Partida]])</f>
        <v>-</v>
      </c>
      <c r="AL361" s="297" t="str">
        <f>IF(BS_CONTROLE[[#This Row],[Local - Encerramento]]=0, "-", BS_CONTROLE[[#This Row],[Local - Encerramento]])</f>
        <v>-</v>
      </c>
      <c r="AM361" s="297" t="str">
        <f>IF(BS_CONTROLE[[#This Row],[Entre - Estações]]=0, "-", BS_CONTROLE[[#This Row],[Entre - Estações]])</f>
        <v>-</v>
      </c>
      <c r="AN361" s="297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0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1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>IF(BN361="","",SUBSTITUTE(BM361," ","")&amp;SUBSTITUTE(BN361," ",""))</f>
        <v/>
      </c>
    </row>
    <row r="362" spans="1:72" hidden="1">
      <c r="A362" s="162" t="str">
        <f>D362&amp;B362</f>
        <v/>
      </c>
      <c r="B362" s="163"/>
      <c r="C362" s="8"/>
      <c r="D362" s="51"/>
      <c r="E362" s="309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2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7" t="str">
        <f>IF(BS_CONTROLE[[#This Row],[Local - Partida]]=0, "-", BS_CONTROLE[[#This Row],[Local - Partida]])</f>
        <v>-</v>
      </c>
      <c r="AL362" s="297" t="str">
        <f>IF(BS_CONTROLE[[#This Row],[Local - Encerramento]]=0, "-", BS_CONTROLE[[#This Row],[Local - Encerramento]])</f>
        <v>-</v>
      </c>
      <c r="AM362" s="297" t="str">
        <f>IF(BS_CONTROLE[[#This Row],[Entre - Estações]]=0, "-", BS_CONTROLE[[#This Row],[Entre - Estações]])</f>
        <v>-</v>
      </c>
      <c r="AN362" s="297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0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1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 hidden="1">
      <c r="A363" s="162" t="str">
        <f>D363&amp;B363</f>
        <v>W5046044</v>
      </c>
      <c r="B363" s="163">
        <v>46044</v>
      </c>
      <c r="C363" s="8">
        <f>IF(BS_CONTROLE[[#This Row],[DATA]]="","",WEEKNUM(BS_CONTROLE[[#This Row],[DATA]]))</f>
        <v>4</v>
      </c>
      <c r="D363" s="51" t="s">
        <v>838</v>
      </c>
      <c r="E363" s="309"/>
      <c r="F363" s="167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9" t="s">
        <v>255</v>
      </c>
      <c r="N363" s="199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84" t="s">
        <v>14</v>
      </c>
      <c r="T363" s="284" t="s">
        <v>185</v>
      </c>
      <c r="U363" s="80" t="s">
        <v>184</v>
      </c>
      <c r="V363" s="294" t="s">
        <v>1315</v>
      </c>
      <c r="W363" s="327" t="s">
        <v>1503</v>
      </c>
      <c r="X363" s="51" t="s">
        <v>972</v>
      </c>
      <c r="Y363" s="153" t="s">
        <v>975</v>
      </c>
      <c r="Z363" s="153"/>
      <c r="AA363" s="143" t="s">
        <v>1409</v>
      </c>
      <c r="AB363" s="70" t="s">
        <v>964</v>
      </c>
      <c r="AC363" s="70"/>
      <c r="AD363" s="168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7" t="str">
        <f>IF(BS_CONTROLE[[#This Row],[Local - Partida]]=0, "-", BS_CONTROLE[[#This Row],[Local - Partida]])</f>
        <v>TCS</v>
      </c>
      <c r="AL363" s="297" t="str">
        <f>IF(BS_CONTROLE[[#This Row],[Local - Encerramento]]=0, "-", BS_CONTROLE[[#This Row],[Local - Encerramento]])</f>
        <v>TCS</v>
      </c>
      <c r="AM363" s="297" t="str">
        <f>IF(BS_CONTROLE[[#This Row],[Entre - Estações]]=0, "-", BS_CONTROLE[[#This Row],[Entre - Estações]])</f>
        <v>TVI-TJA</v>
      </c>
      <c r="AN363" s="297">
        <f>IF(BS_CONTROLE[[#This Row],[SB]]=0, "-", BS_CONTROLE[[#This Row],[SB]])</f>
        <v>239251</v>
      </c>
      <c r="AO363" s="280">
        <f>IF(BS_CONTROLE[[#This Row],[SUB]]=0, "-", BS_CONTROLE[[#This Row],[SUB]])</f>
        <v>74</v>
      </c>
      <c r="AP363" s="281">
        <f>IF(BS_CONTROLE[[#This Row],[KM - Inicio]]=0, "-", BS_CONTROLE[[#This Row],[KM - Inicio]])</f>
        <v>249.5</v>
      </c>
      <c r="AQ363" s="281">
        <f>IF(BS_CONTROLE[[#This Row],[KM - Fim]]=0, "-", BS_CONTROLE[[#This Row],[KM - Fim]])</f>
        <v>249</v>
      </c>
      <c r="AR363" s="237">
        <v>0.44513888888888886</v>
      </c>
      <c r="AS363" s="237">
        <v>0.55208333333333337</v>
      </c>
      <c r="AT363" s="237">
        <v>0.67777777777777781</v>
      </c>
      <c r="AU363" s="237"/>
      <c r="AV363" s="237"/>
      <c r="AW363" s="237"/>
      <c r="AX363" s="38"/>
      <c r="AY363" s="30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406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406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82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25" t="s">
        <v>1504</v>
      </c>
      <c r="BK363" s="16" t="s">
        <v>1505</v>
      </c>
      <c r="BL363" s="15"/>
      <c r="BM363" s="14" t="s">
        <v>996</v>
      </c>
      <c r="BN363" s="14" t="s">
        <v>996</v>
      </c>
      <c r="BO363" s="160" t="s">
        <v>996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20" t="str">
        <f>IF(BN363="","",SUBSTITUTE(BM363," ","")&amp;SUBSTITUTE(BN363," ",""))</f>
        <v>OKOK</v>
      </c>
    </row>
    <row r="364" spans="1:72" ht="34.5" hidden="1">
      <c r="A364" s="162" t="str">
        <f>D364&amp;B364</f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09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1254</v>
      </c>
      <c r="W364" s="327" t="s">
        <v>1506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7" t="str">
        <f>IF(BS_CONTROLE[[#This Row],[Local - Partida]]=0, "-", BS_CONTROLE[[#This Row],[Local - Partida]])</f>
        <v>PPR</v>
      </c>
      <c r="AL364" s="297" t="str">
        <f>IF(BS_CONTROLE[[#This Row],[Local - Encerramento]]=0, "-", BS_CONTROLE[[#This Row],[Local - Encerramento]])</f>
        <v>PIT</v>
      </c>
      <c r="AM364" s="297" t="str">
        <f>IF(BS_CONTROLE[[#This Row],[Entre - Estações]]=0, "-", BS_CONTROLE[[#This Row],[Entre - Estações]])</f>
        <v>PPR-PIT</v>
      </c>
      <c r="AN364" s="297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>
        <v>0</v>
      </c>
      <c r="AS364" s="237">
        <v>0</v>
      </c>
      <c r="AT364" s="237">
        <v>0</v>
      </c>
      <c r="AU364" s="237"/>
      <c r="AV364" s="237"/>
      <c r="AW364" s="237"/>
      <c r="AX364" s="38"/>
      <c r="AY364" s="30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406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406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5" t="s">
        <v>1507</v>
      </c>
      <c r="BK364" s="325" t="s">
        <v>1508</v>
      </c>
      <c r="BL364" s="15"/>
      <c r="BM364" s="14" t="s">
        <v>987</v>
      </c>
      <c r="BN364" s="14" t="s">
        <v>1007</v>
      </c>
      <c r="BO364" s="160" t="s">
        <v>1074</v>
      </c>
      <c r="BP364" s="325" t="s">
        <v>1508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>MecânicaLocomotiva</v>
      </c>
    </row>
    <row r="365" spans="1:72" hidden="1">
      <c r="A365" s="162" t="str">
        <f>D365&amp;B365</f>
        <v/>
      </c>
      <c r="B365" s="163"/>
      <c r="C365" s="8"/>
      <c r="D365" s="51"/>
      <c r="E365" s="309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32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7" t="str">
        <f>IF(BS_CONTROLE[[#This Row],[Local - Partida]]=0, "-", BS_CONTROLE[[#This Row],[Local - Partida]])</f>
        <v>-</v>
      </c>
      <c r="AL365" s="297" t="str">
        <f>IF(BS_CONTROLE[[#This Row],[Local - Encerramento]]=0, "-", BS_CONTROLE[[#This Row],[Local - Encerramento]])</f>
        <v>-</v>
      </c>
      <c r="AM365" s="297" t="str">
        <f>IF(BS_CONTROLE[[#This Row],[Entre - Estações]]=0, "-", BS_CONTROLE[[#This Row],[Entre - Estações]])</f>
        <v>-</v>
      </c>
      <c r="AN365" s="297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0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1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 hidden="1">
      <c r="A366" s="162" t="str">
        <f>D366&amp;B366</f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09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1417</v>
      </c>
      <c r="W366" s="327" t="s">
        <v>1474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7" t="str">
        <f>IF(BS_CONTROLE[[#This Row],[Local - Partida]]=0, "-", BS_CONTROLE[[#This Row],[Local - Partida]])</f>
        <v>PARPPG</v>
      </c>
      <c r="AL366" s="297" t="str">
        <f>IF(BS_CONTROLE[[#This Row],[Local - Encerramento]]=0, "-", BS_CONTROLE[[#This Row],[Local - Encerramento]])</f>
        <v>-</v>
      </c>
      <c r="AM366" s="297" t="str">
        <f>IF(BS_CONTROLE[[#This Row],[Entre - Estações]]=0, "-", BS_CONTROLE[[#This Row],[Entre - Estações]])</f>
        <v>PAR-PPG</v>
      </c>
      <c r="AN366" s="297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>
        <v>0.34305555555555556</v>
      </c>
      <c r="AS366" s="237">
        <v>0</v>
      </c>
      <c r="AT366" s="237">
        <v>4.1666666666666664E-2</v>
      </c>
      <c r="AU366" s="237"/>
      <c r="AV366" s="237"/>
      <c r="AW366" s="237"/>
      <c r="AX366" s="38"/>
      <c r="AY366" s="30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406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406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5" t="s">
        <v>1509</v>
      </c>
      <c r="BK366" s="325" t="s">
        <v>1509</v>
      </c>
      <c r="BL366" s="15"/>
      <c r="BM366" s="14" t="s">
        <v>996</v>
      </c>
      <c r="BN366" s="14" t="s">
        <v>996</v>
      </c>
      <c r="BO366" s="160" t="s">
        <v>996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20" t="str">
        <f>IF(BN366="","",SUBSTITUTE(BM366," ","")&amp;SUBSTITUTE(BN366," ",""))</f>
        <v>OKOK</v>
      </c>
    </row>
    <row r="367" spans="1:72" hidden="1">
      <c r="A367" s="162" t="str">
        <f>D367&amp;B367</f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09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1456</v>
      </c>
      <c r="W367" s="327" t="s">
        <v>1255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7" t="str">
        <f>IF(BS_CONTROLE[[#This Row],[Local - Partida]]=0, "-", BS_CONTROLE[[#This Row],[Local - Partida]])</f>
        <v>PNN2</v>
      </c>
      <c r="AL367" s="297" t="str">
        <f>IF(BS_CONTROLE[[#This Row],[Local - Encerramento]]=0, "-", BS_CONTROLE[[#This Row],[Local - Encerramento]])</f>
        <v>PNN2</v>
      </c>
      <c r="AM367" s="297" t="str">
        <f>IF(BS_CONTROLE[[#This Row],[Entre - Estações]]=0, "-", BS_CONTROLE[[#This Row],[Entre - Estações]])</f>
        <v>PNN-PCB</v>
      </c>
      <c r="AN367" s="297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>
        <v>0.39097222222222222</v>
      </c>
      <c r="AS367" s="237">
        <v>0.39583333333333331</v>
      </c>
      <c r="AT367" s="237">
        <v>0.64583333333333337</v>
      </c>
      <c r="AU367" s="237"/>
      <c r="AV367" s="237"/>
      <c r="AW367" s="237"/>
      <c r="AX367" s="38"/>
      <c r="AY367" s="30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406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406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5" t="s">
        <v>1510</v>
      </c>
      <c r="BK367" s="325" t="s">
        <v>1510</v>
      </c>
      <c r="BL367" s="15"/>
      <c r="BM367" s="14" t="s">
        <v>996</v>
      </c>
      <c r="BN367" s="14" t="s">
        <v>996</v>
      </c>
      <c r="BO367" s="160" t="s">
        <v>996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20" t="str">
        <f>IF(BN367="","",SUBSTITUTE(BM367," ","")&amp;SUBSTITUTE(BN367," ",""))</f>
        <v>OKOK</v>
      </c>
    </row>
    <row r="368" spans="1:72" hidden="1">
      <c r="A368" s="162" t="str">
        <f>D368&amp;B368</f>
        <v>E1446044</v>
      </c>
      <c r="B368" s="163">
        <v>46044</v>
      </c>
      <c r="C368" s="8"/>
      <c r="D368" s="51" t="s">
        <v>748</v>
      </c>
      <c r="E368" s="309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4" t="s">
        <v>1397</v>
      </c>
      <c r="W368" s="327" t="s">
        <v>1816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7" t="str">
        <f>IF(BS_CONTROLE[[#This Row],[Local - Partida]]=0, "-", BS_CONTROLE[[#This Row],[Local - Partida]])</f>
        <v>POV</v>
      </c>
      <c r="AL368" s="297" t="str">
        <f>IF(BS_CONTROLE[[#This Row],[Local - Encerramento]]=0, "-", BS_CONTROLE[[#This Row],[Local - Encerramento]])</f>
        <v>PUR</v>
      </c>
      <c r="AM368" s="297" t="str">
        <f>IF(BS_CONTROLE[[#This Row],[Entre - Estações]]=0, "-", BS_CONTROLE[[#This Row],[Entre - Estações]])</f>
        <v>POV-PJA</v>
      </c>
      <c r="AN368" s="297" t="str">
        <f>IF(BS_CONTROLE[[#This Row],[SB]]=0, "-", BS_CONTROLE[[#This Row],[SB]])</f>
        <v>POVPJA</v>
      </c>
      <c r="AO368" s="280">
        <f>IF(BS_CONTROLE[[#This Row],[SUB]]=0, "-", BS_CONTROLE[[#This Row],[SUB]])</f>
        <v>101</v>
      </c>
      <c r="AP368" s="281">
        <f>IF(BS_CONTROLE[[#This Row],[KM - Inicio]]=0, "-", BS_CONTROLE[[#This Row],[KM - Inicio]])</f>
        <v>1524</v>
      </c>
      <c r="AQ368" s="281">
        <f>IF(BS_CONTROLE[[#This Row],[KM - Fim]]=0, "-", BS_CONTROLE[[#This Row],[KM - Fim]])</f>
        <v>1290</v>
      </c>
      <c r="AR368" s="237">
        <v>0.64166666666666672</v>
      </c>
      <c r="AS368" s="237">
        <v>0</v>
      </c>
      <c r="AT368" s="237">
        <v>4.1666666666666664E-2</v>
      </c>
      <c r="AU368" s="237"/>
      <c r="AV368" s="237"/>
      <c r="AW368" s="237"/>
      <c r="AX368" s="38"/>
      <c r="AY368" s="30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2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25" t="s">
        <v>1817</v>
      </c>
      <c r="BK368" s="325" t="s">
        <v>1818</v>
      </c>
      <c r="BL368" s="15"/>
      <c r="BM368" s="14" t="s">
        <v>996</v>
      </c>
      <c r="BN368" s="14" t="s">
        <v>996</v>
      </c>
      <c r="BO368" s="14" t="s">
        <v>996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20" t="str">
        <f>IF(BN368="","",SUBSTITUTE(BM368," ","")&amp;SUBSTITUTE(BN368," ",""))</f>
        <v>OKOK</v>
      </c>
    </row>
    <row r="369" spans="1:72" hidden="1">
      <c r="A369" s="162" t="str">
        <f>D369&amp;B369</f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09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1355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1382</v>
      </c>
      <c r="W369" s="327" t="s">
        <v>1511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7" t="str">
        <f>IF(BS_CONTROLE[[#This Row],[Local - Partida]]=0, "-", BS_CONTROLE[[#This Row],[Local - Partida]])</f>
        <v>ZFH2</v>
      </c>
      <c r="AL369" s="297" t="str">
        <f>IF(BS_CONTROLE[[#This Row],[Local - Encerramento]]=0, "-", BS_CONTROLE[[#This Row],[Local - Encerramento]])</f>
        <v>ZIQ</v>
      </c>
      <c r="AM369" s="297" t="str">
        <f>IF(BS_CONTROLE[[#This Row],[Entre - Estações]]=0, "-", BS_CONTROLE[[#This Row],[Entre - Estações]])</f>
        <v>ZQY-ZFH</v>
      </c>
      <c r="AN369" s="297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>
        <v>0</v>
      </c>
      <c r="AS369" s="237">
        <v>0</v>
      </c>
      <c r="AT369" s="237">
        <v>0</v>
      </c>
      <c r="AU369" s="237"/>
      <c r="AV369" s="237"/>
      <c r="AW369" s="237"/>
      <c r="AX369" s="38"/>
      <c r="AY369" s="30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406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406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5" t="s">
        <v>1512</v>
      </c>
      <c r="BK369" s="325" t="s">
        <v>1512</v>
      </c>
      <c r="BL369" s="15"/>
      <c r="BM369" s="14" t="s">
        <v>988</v>
      </c>
      <c r="BN369" s="14" t="s">
        <v>1018</v>
      </c>
      <c r="BO369" s="160" t="s">
        <v>1096</v>
      </c>
      <c r="BP369" s="325" t="s">
        <v>1512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>MecanizaçãoAtivos</v>
      </c>
    </row>
    <row r="370" spans="1:72" hidden="1">
      <c r="A370" s="162" t="str">
        <f>D370&amp;B370</f>
        <v/>
      </c>
      <c r="B370" s="163"/>
      <c r="C370" s="8" t="str">
        <f>IF(BS_CONTROLE[[#This Row],[DATA]]="","",WEEKNUM(BS_CONTROLE[[#This Row],[DATA]]))</f>
        <v/>
      </c>
      <c r="D370" s="51"/>
      <c r="E370" s="309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32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7" t="str">
        <f>IF(BS_CONTROLE[[#This Row],[Local - Partida]]=0, "-", BS_CONTROLE[[#This Row],[Local - Partida]])</f>
        <v>-</v>
      </c>
      <c r="AL370" s="297" t="str">
        <f>IF(BS_CONTROLE[[#This Row],[Local - Encerramento]]=0, "-", BS_CONTROLE[[#This Row],[Local - Encerramento]])</f>
        <v>-</v>
      </c>
      <c r="AM370" s="297" t="str">
        <f>IF(BS_CONTROLE[[#This Row],[Entre - Estações]]=0, "-", BS_CONTROLE[[#This Row],[Entre - Estações]])</f>
        <v>-</v>
      </c>
      <c r="AN370" s="297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0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1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 hidden="1">
      <c r="A371" s="162" t="str">
        <f>D371&amp;B371</f>
        <v/>
      </c>
      <c r="B371" s="163"/>
      <c r="C371" s="8" t="str">
        <f>IF(BS_CONTROLE[[#This Row],[DATA]]="","",WEEKNUM(BS_CONTROLE[[#This Row],[DATA]]))</f>
        <v/>
      </c>
      <c r="D371" s="51"/>
      <c r="E371" s="309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32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7" t="str">
        <f>IF(BS_CONTROLE[[#This Row],[Local - Partida]]=0, "-", BS_CONTROLE[[#This Row],[Local - Partida]])</f>
        <v>-</v>
      </c>
      <c r="AL371" s="297" t="str">
        <f>IF(BS_CONTROLE[[#This Row],[Local - Encerramento]]=0, "-", BS_CONTROLE[[#This Row],[Local - Encerramento]])</f>
        <v>-</v>
      </c>
      <c r="AM371" s="297" t="str">
        <f>IF(BS_CONTROLE[[#This Row],[Entre - Estações]]=0, "-", BS_CONTROLE[[#This Row],[Entre - Estações]])</f>
        <v>-</v>
      </c>
      <c r="AN371" s="297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0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1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 hidden="1">
      <c r="A372" s="162" t="str">
        <f>D372&amp;B372</f>
        <v/>
      </c>
      <c r="B372" s="163"/>
      <c r="C372" s="8" t="str">
        <f>IF(BS_CONTROLE[[#This Row],[DATA]]="","",WEEKNUM(BS_CONTROLE[[#This Row],[DATA]]))</f>
        <v/>
      </c>
      <c r="D372" s="51"/>
      <c r="E372" s="310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32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7" t="str">
        <f>IF(BS_CONTROLE[[#This Row],[Local - Partida]]=0, "-", BS_CONTROLE[[#This Row],[Local - Partida]])</f>
        <v>-</v>
      </c>
      <c r="AL372" s="297" t="str">
        <f>IF(BS_CONTROLE[[#This Row],[Local - Encerramento]]=0, "-", BS_CONTROLE[[#This Row],[Local - Encerramento]])</f>
        <v>-</v>
      </c>
      <c r="AM372" s="297" t="str">
        <f>IF(BS_CONTROLE[[#This Row],[Entre - Estações]]=0, "-", BS_CONTROLE[[#This Row],[Entre - Estações]])</f>
        <v>-</v>
      </c>
      <c r="AN372" s="297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0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1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>
      <c r="A373" s="162" t="str">
        <f>D373&amp;B373</f>
        <v>V8646045</v>
      </c>
      <c r="B373" s="163">
        <v>46045</v>
      </c>
      <c r="C373" s="8">
        <f>IF(BS_CONTROLE[[#This Row],[DATA]]="","",WEEKNUM(BS_CONTROLE[[#This Row],[DATA]]))</f>
        <v>4</v>
      </c>
      <c r="D373" s="51" t="s">
        <v>813</v>
      </c>
      <c r="E373" s="309">
        <v>474</v>
      </c>
      <c r="F373" s="167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94" t="s">
        <v>1481</v>
      </c>
      <c r="W373" s="327" t="s">
        <v>1237</v>
      </c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7" t="str">
        <f>IF(BS_CONTROLE[[#This Row],[Local - Partida]]=0, "-", BS_CONTROLE[[#This Row],[Local - Partida]])</f>
        <v>TIQ</v>
      </c>
      <c r="AL373" s="297" t="str">
        <f>IF(BS_CONTROLE[[#This Row],[Local - Encerramento]]=0, "-", BS_CONTROLE[[#This Row],[Local - Encerramento]])</f>
        <v>TSF</v>
      </c>
      <c r="AM373" s="297" t="str">
        <f>IF(BS_CONTROLE[[#This Row],[Entre - Estações]]=0, "-", BS_CONTROLE[[#This Row],[Entre - Estações]])</f>
        <v>TAL-TSF</v>
      </c>
      <c r="AN373" s="297" t="str">
        <f>IF(BS_CONTROLE[[#This Row],[SB]]=0, "-", BS_CONTROLE[[#This Row],[SB]])</f>
        <v>710TSF</v>
      </c>
      <c r="AO373" s="280">
        <f>IF(BS_CONTROLE[[#This Row],[SUB]]=0, "-", BS_CONTROLE[[#This Row],[SUB]])</f>
        <v>98</v>
      </c>
      <c r="AP373" s="281">
        <f>IF(BS_CONTROLE[[#This Row],[KM - Inicio]]=0, "-", BS_CONTROLE[[#This Row],[KM - Inicio]])</f>
        <v>712.75</v>
      </c>
      <c r="AQ373" s="281">
        <f>IF(BS_CONTROLE[[#This Row],[KM - Fim]]=0, "-", BS_CONTROLE[[#This Row],[KM - Fim]])</f>
        <v>716</v>
      </c>
      <c r="AR373" s="237">
        <v>0.36527777777777776</v>
      </c>
      <c r="AS373" s="237">
        <v>0</v>
      </c>
      <c r="AT373" s="237">
        <v>0</v>
      </c>
      <c r="AU373" s="237"/>
      <c r="AV373" s="237"/>
      <c r="AW373" s="237"/>
      <c r="AX373" s="38"/>
      <c r="AY373" s="30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82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25" t="s">
        <v>1819</v>
      </c>
      <c r="BK373" s="16" t="s">
        <v>1820</v>
      </c>
      <c r="BL373" s="15"/>
      <c r="BM373" s="14" t="s">
        <v>988</v>
      </c>
      <c r="BN373" s="14" t="s">
        <v>1018</v>
      </c>
      <c r="BO373" s="160" t="s">
        <v>1076</v>
      </c>
      <c r="BP373" s="17" t="s">
        <v>1821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20" t="str">
        <f>IF(BN373="","",SUBSTITUTE(BM373," ","")&amp;SUBSTITUTE(BN373," ",""))</f>
        <v>MecanizaçãoAtivos</v>
      </c>
    </row>
    <row r="374" spans="1:72">
      <c r="A374" s="162" t="str">
        <f>D374&amp;B374</f>
        <v>A6046045</v>
      </c>
      <c r="B374" s="163">
        <v>46045</v>
      </c>
      <c r="C374" s="8">
        <f>IF(BS_CONTROLE[[#This Row],[DATA]]="","",WEEKNUM(BS_CONTROLE[[#This Row],[DATA]]))</f>
        <v>4</v>
      </c>
      <c r="D374" s="51" t="s">
        <v>705</v>
      </c>
      <c r="E374" s="309">
        <v>475</v>
      </c>
      <c r="F374" s="167" t="s">
        <v>631</v>
      </c>
      <c r="G374" s="9" t="str">
        <f>IF(D374="","*",VLOOKUP(F374,BS_ATIVIDADE[#All],3,FALSE))</f>
        <v>DETECÇÃO</v>
      </c>
      <c r="H374" s="142" t="s">
        <v>1513</v>
      </c>
      <c r="I374" s="142" t="s">
        <v>66</v>
      </c>
      <c r="J374" s="37">
        <v>98</v>
      </c>
      <c r="K374" s="37">
        <v>751.9</v>
      </c>
      <c r="L374" s="83">
        <v>688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94" t="s">
        <v>1514</v>
      </c>
      <c r="W374" s="327" t="s">
        <v>1347</v>
      </c>
      <c r="X374" s="51" t="s">
        <v>972</v>
      </c>
      <c r="Y374" s="153" t="s">
        <v>975</v>
      </c>
      <c r="Z374" s="153"/>
      <c r="AA374" s="143">
        <v>1</v>
      </c>
      <c r="AB374" s="70" t="s">
        <v>964</v>
      </c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7" t="str">
        <f>IF(BS_CONTROLE[[#This Row],[Local - Partida]]=0, "-", BS_CONTROLE[[#This Row],[Local - Partida]])</f>
        <v>TEX</v>
      </c>
      <c r="AL374" s="297" t="str">
        <f>IF(BS_CONTROLE[[#This Row],[Local - Encerramento]]=0, "-", BS_CONTROLE[[#This Row],[Local - Encerramento]])</f>
        <v>TAL</v>
      </c>
      <c r="AM374" s="297" t="str">
        <f>IF(BS_CONTROLE[[#This Row],[Entre - Estações]]=0, "-", BS_CONTROLE[[#This Row],[Entre - Estações]])</f>
        <v>TSF-TRO</v>
      </c>
      <c r="AN374" s="297" t="str">
        <f>IF(BS_CONTROLE[[#This Row],[SB]]=0, "-", BS_CONTROLE[[#This Row],[SB]])</f>
        <v>TEX1</v>
      </c>
      <c r="AO374" s="280">
        <f>IF(BS_CONTROLE[[#This Row],[SUB]]=0, "-", BS_CONTROLE[[#This Row],[SUB]])</f>
        <v>98</v>
      </c>
      <c r="AP374" s="281">
        <f>IF(BS_CONTROLE[[#This Row],[KM - Inicio]]=0, "-", BS_CONTROLE[[#This Row],[KM - Inicio]])</f>
        <v>751.9</v>
      </c>
      <c r="AQ374" s="281">
        <f>IF(BS_CONTROLE[[#This Row],[KM - Fim]]=0, "-", BS_CONTROLE[[#This Row],[KM - Fim]])</f>
        <v>688</v>
      </c>
      <c r="AR374" s="237">
        <v>0</v>
      </c>
      <c r="AS374" s="237">
        <v>0</v>
      </c>
      <c r="AT374" s="237">
        <v>0</v>
      </c>
      <c r="AU374" s="237"/>
      <c r="AV374" s="237"/>
      <c r="AW374" s="237"/>
      <c r="AX374" s="38"/>
      <c r="AY374" s="30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406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406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82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25" t="s">
        <v>1515</v>
      </c>
      <c r="BK374" s="325" t="s">
        <v>1515</v>
      </c>
      <c r="BL374" s="15"/>
      <c r="BM374" s="14" t="s">
        <v>999</v>
      </c>
      <c r="BN374" s="14" t="s">
        <v>1008</v>
      </c>
      <c r="BO374" s="160" t="s">
        <v>1090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20" t="str">
        <f>IF(BN374="","",SUBSTITUTE(BM374," ","")&amp;SUBSTITUTE(BN374," ",""))</f>
        <v>ConfiabilidadeOperação</v>
      </c>
    </row>
    <row r="375" spans="1:72">
      <c r="A375" s="162" t="str">
        <f>D375&amp;B375</f>
        <v>W7046045</v>
      </c>
      <c r="B375" s="163">
        <v>46045</v>
      </c>
      <c r="C375" s="8">
        <f>IF(BS_CONTROLE[[#This Row],[DATA]]="","",WEEKNUM(BS_CONTROLE[[#This Row],[DATA]]))</f>
        <v>4</v>
      </c>
      <c r="D375" s="51" t="s">
        <v>847</v>
      </c>
      <c r="E375" s="309">
        <v>476</v>
      </c>
      <c r="F375" s="167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94" t="s">
        <v>1338</v>
      </c>
      <c r="W375" s="327" t="s">
        <v>1516</v>
      </c>
      <c r="X375" s="51" t="s">
        <v>972</v>
      </c>
      <c r="Y375" s="153" t="s">
        <v>975</v>
      </c>
      <c r="Z375" s="153"/>
      <c r="AA375" s="143">
        <v>2</v>
      </c>
      <c r="AB375" s="70" t="s">
        <v>969</v>
      </c>
      <c r="AC375" s="70"/>
      <c r="AD375" s="168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97" t="str">
        <f>IF(BS_CONTROLE[[#This Row],[Local - Partida]]=0, "-", BS_CONTROLE[[#This Row],[Local - Partida]])</f>
        <v>TIQ</v>
      </c>
      <c r="AL375" s="297" t="str">
        <f>IF(BS_CONTROLE[[#This Row],[Local - Encerramento]]=0, "-", BS_CONTROLE[[#This Row],[Local - Encerramento]])</f>
        <v>TGR2</v>
      </c>
      <c r="AM375" s="297" t="str">
        <f>IF(BS_CONTROLE[[#This Row],[Entre - Estações]]=0, "-", BS_CONTROLE[[#This Row],[Entre - Estações]])</f>
        <v>TAL-TSF</v>
      </c>
      <c r="AN375" s="297" t="str">
        <f>IF(BS_CONTROLE[[#This Row],[SB]]=0, "-", BS_CONTROLE[[#This Row],[SB]])</f>
        <v>TAL699</v>
      </c>
      <c r="AO375" s="280">
        <f>IF(BS_CONTROLE[[#This Row],[SUB]]=0, "-", BS_CONTROLE[[#This Row],[SUB]])</f>
        <v>98</v>
      </c>
      <c r="AP375" s="281">
        <f>IF(BS_CONTROLE[[#This Row],[KM - Inicio]]=0, "-", BS_CONTROLE[[#This Row],[KM - Inicio]])</f>
        <v>695</v>
      </c>
      <c r="AQ375" s="281">
        <f>IF(BS_CONTROLE[[#This Row],[KM - Fim]]=0, "-", BS_CONTROLE[[#This Row],[KM - Fim]])</f>
        <v>697</v>
      </c>
      <c r="AR375" s="237">
        <v>0.55000000000000004</v>
      </c>
      <c r="AS375" s="237">
        <v>0</v>
      </c>
      <c r="AT375" s="237">
        <v>6.9444444444444447E-4</v>
      </c>
      <c r="AU375" s="237"/>
      <c r="AV375" s="237"/>
      <c r="AW375" s="237"/>
      <c r="AX375" s="38"/>
      <c r="AY375" s="30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406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406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82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25" t="s">
        <v>1517</v>
      </c>
      <c r="BK375" s="325" t="s">
        <v>1518</v>
      </c>
      <c r="BL375" s="15"/>
      <c r="BM375" s="14" t="s">
        <v>992</v>
      </c>
      <c r="BN375" s="14" t="s">
        <v>1021</v>
      </c>
      <c r="BO375" s="160" t="s">
        <v>1073</v>
      </c>
      <c r="BP375" s="17" t="s">
        <v>1519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20" t="str">
        <f>IF(BN375="","",SUBSTITUTE(BM375," ","")&amp;SUBSTITUTE(BN375," ",""))</f>
        <v>SuperExecução</v>
      </c>
    </row>
    <row r="376" spans="1:72">
      <c r="A376" s="162" t="str">
        <f>D376&amp;B376</f>
        <v>N7046045</v>
      </c>
      <c r="B376" s="163">
        <v>46045</v>
      </c>
      <c r="C376" s="8">
        <f>IF(BS_CONTROLE[[#This Row],[DATA]]="","",WEEKNUM(BS_CONTROLE[[#This Row],[DATA]]))</f>
        <v>4</v>
      </c>
      <c r="D376" s="51" t="s">
        <v>1488</v>
      </c>
      <c r="E376" s="309">
        <v>477</v>
      </c>
      <c r="F376" s="167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9" t="s">
        <v>1420</v>
      </c>
      <c r="N376" s="199" t="s">
        <v>1421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94" t="s">
        <v>1232</v>
      </c>
      <c r="W376" s="327" t="s">
        <v>1489</v>
      </c>
      <c r="X376" s="51" t="s">
        <v>972</v>
      </c>
      <c r="Y376" s="153" t="s">
        <v>975</v>
      </c>
      <c r="Z376" s="153"/>
      <c r="AA376" s="143">
        <v>1</v>
      </c>
      <c r="AB376" s="70" t="s">
        <v>969</v>
      </c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7" t="str">
        <f>IF(BS_CONTROLE[[#This Row],[Local - Partida]]=0, "-", BS_CONTROLE[[#This Row],[Local - Partida]])</f>
        <v>TGR</v>
      </c>
      <c r="AL376" s="297" t="str">
        <f>IF(BS_CONTROLE[[#This Row],[Local - Encerramento]]=0, "-", BS_CONTROLE[[#This Row],[Local - Encerramento]])</f>
        <v>TIQ</v>
      </c>
      <c r="AM376" s="297" t="str">
        <f>IF(BS_CONTROLE[[#This Row],[Entre - Estações]]=0, "-", BS_CONTROLE[[#This Row],[Entre - Estações]])</f>
        <v>TGR-TIQ</v>
      </c>
      <c r="AN376" s="297" t="str">
        <f>IF(BS_CONTROLE[[#This Row],[SB]]=0, "-", BS_CONTROLE[[#This Row],[SB]])</f>
        <v>TGRTIQ</v>
      </c>
      <c r="AO376" s="280">
        <f>IF(BS_CONTROLE[[#This Row],[SUB]]=0, "-", BS_CONTROLE[[#This Row],[SUB]])</f>
        <v>98</v>
      </c>
      <c r="AP376" s="281">
        <f>IF(BS_CONTROLE[[#This Row],[KM - Inicio]]=0, "-", BS_CONTROLE[[#This Row],[KM - Inicio]])</f>
        <v>502</v>
      </c>
      <c r="AQ376" s="281" t="str">
        <f>IF(BS_CONTROLE[[#This Row],[KM - Fim]]=0, "-", BS_CONTROLE[[#This Row],[KM - Fim]])</f>
        <v>-</v>
      </c>
      <c r="AR376" s="237">
        <v>0</v>
      </c>
      <c r="AS376" s="237">
        <v>0</v>
      </c>
      <c r="AT376" s="237">
        <v>0</v>
      </c>
      <c r="AU376" s="237"/>
      <c r="AV376" s="237"/>
      <c r="AW376" s="237"/>
      <c r="AX376" s="38"/>
      <c r="AY376" s="30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406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406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82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25" t="s">
        <v>1520</v>
      </c>
      <c r="BK376" s="325" t="s">
        <v>1520</v>
      </c>
      <c r="BL376" s="15"/>
      <c r="BM376" s="14" t="s">
        <v>984</v>
      </c>
      <c r="BN376" s="14" t="s">
        <v>0</v>
      </c>
      <c r="BO376" s="160" t="s">
        <v>1071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20" t="str">
        <f>IF(BN376="","",SUBSTITUTE(BM376," ","")&amp;SUBSTITUTE(BN376," ",""))</f>
        <v>PátioOperação</v>
      </c>
    </row>
    <row r="377" spans="1:72">
      <c r="A377" s="162" t="str">
        <f>D377&amp;B377</f>
        <v>MARCOS (TF-520)46045</v>
      </c>
      <c r="B377" s="163">
        <v>46045</v>
      </c>
      <c r="C377" s="8">
        <f>IF(BS_CONTROLE[[#This Row],[DATA]]="","",WEEKNUM(BS_CONTROLE[[#This Row],[DATA]]))</f>
        <v>4</v>
      </c>
      <c r="D377" s="51" t="s">
        <v>928</v>
      </c>
      <c r="E377" s="309">
        <v>478</v>
      </c>
      <c r="F377" s="167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9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94" t="s">
        <v>1285</v>
      </c>
      <c r="W377" s="327" t="s">
        <v>1521</v>
      </c>
      <c r="X377" s="51" t="s">
        <v>972</v>
      </c>
      <c r="Y377" s="153" t="s">
        <v>975</v>
      </c>
      <c r="Z377" s="153"/>
      <c r="AA377" s="143" t="s">
        <v>609</v>
      </c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7" t="str">
        <f>IF(BS_CONTROLE[[#This Row],[Local - Partida]]=0, "-", BS_CONTROLE[[#This Row],[Local - Partida]])</f>
        <v>TID2</v>
      </c>
      <c r="AL377" s="297" t="str">
        <f>IF(BS_CONTROLE[[#This Row],[Local - Encerramento]]=0, "-", BS_CONTROLE[[#This Row],[Local - Encerramento]])</f>
        <v>-</v>
      </c>
      <c r="AM377" s="297" t="str">
        <f>IF(BS_CONTROLE[[#This Row],[Entre - Estações]]=0, "-", BS_CONTROLE[[#This Row],[Entre - Estações]])</f>
        <v>TID</v>
      </c>
      <c r="AN377" s="297" t="str">
        <f>IF(BS_CONTROLE[[#This Row],[SB]]=0, "-", BS_CONTROLE[[#This Row],[SB]])</f>
        <v>TID2</v>
      </c>
      <c r="AO377" s="280">
        <f>IF(BS_CONTROLE[[#This Row],[SUB]]=0, "-", BS_CONTROLE[[#This Row],[SUB]])</f>
        <v>74</v>
      </c>
      <c r="AP377" s="281">
        <f>IF(BS_CONTROLE[[#This Row],[KM - Inicio]]=0, "-", BS_CONTROLE[[#This Row],[KM - Inicio]])</f>
        <v>189.92</v>
      </c>
      <c r="AQ377" s="281" t="str">
        <f>IF(BS_CONTROLE[[#This Row],[KM - Fim]]=0, "-", BS_CONTROLE[[#This Row],[KM - Fim]])</f>
        <v>-</v>
      </c>
      <c r="AR377" s="237">
        <v>0.41666666666666669</v>
      </c>
      <c r="AS377" s="237">
        <v>0.43055555555555558</v>
      </c>
      <c r="AT377" s="237">
        <v>0.51388888888888884</v>
      </c>
      <c r="AU377" s="237"/>
      <c r="AV377" s="237"/>
      <c r="AW377" s="237"/>
      <c r="AX377" s="38"/>
      <c r="AY377" s="30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406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406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82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25" t="s">
        <v>1522</v>
      </c>
      <c r="BK377" s="16" t="s">
        <v>1523</v>
      </c>
      <c r="BL377" s="15"/>
      <c r="BM377" s="14" t="s">
        <v>992</v>
      </c>
      <c r="BN377" s="14" t="s">
        <v>1021</v>
      </c>
      <c r="BO377" s="160" t="s">
        <v>1130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20" t="str">
        <f>IF(BN377="","",SUBSTITUTE(BM377," ","")&amp;SUBSTITUTE(BN377," ",""))</f>
        <v>SuperExecução</v>
      </c>
    </row>
    <row r="378" spans="1:72" hidden="1">
      <c r="A378" s="162" t="str">
        <f>D378&amp;B378</f>
        <v/>
      </c>
      <c r="B378" s="163"/>
      <c r="C378" s="8" t="str">
        <f>IF(BS_CONTROLE[[#This Row],[DATA]]="","",WEEKNUM(BS_CONTROLE[[#This Row],[DATA]]))</f>
        <v/>
      </c>
      <c r="D378" s="51"/>
      <c r="E378" s="309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32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7" t="str">
        <f>IF(BS_CONTROLE[[#This Row],[Local - Partida]]=0, "-", BS_CONTROLE[[#This Row],[Local - Partida]])</f>
        <v>-</v>
      </c>
      <c r="AL378" s="297" t="str">
        <f>IF(BS_CONTROLE[[#This Row],[Local - Encerramento]]=0, "-", BS_CONTROLE[[#This Row],[Local - Encerramento]])</f>
        <v>-</v>
      </c>
      <c r="AM378" s="297" t="str">
        <f>IF(BS_CONTROLE[[#This Row],[Entre - Estações]]=0, "-", BS_CONTROLE[[#This Row],[Entre - Estações]])</f>
        <v>-</v>
      </c>
      <c r="AN378" s="297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0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1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 hidden="1">
      <c r="A379" s="162" t="str">
        <f>D379&amp;B379</f>
        <v/>
      </c>
      <c r="B379" s="163"/>
      <c r="C379" s="8" t="str">
        <f>IF(BS_CONTROLE[[#This Row],[DATA]]="","",WEEKNUM(BS_CONTROLE[[#This Row],[DATA]]))</f>
        <v/>
      </c>
      <c r="D379" s="51"/>
      <c r="E379" s="309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32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7" t="str">
        <f>IF(BS_CONTROLE[[#This Row],[Local - Partida]]=0, "-", BS_CONTROLE[[#This Row],[Local - Partida]])</f>
        <v>-</v>
      </c>
      <c r="AL379" s="297" t="str">
        <f>IF(BS_CONTROLE[[#This Row],[Local - Encerramento]]=0, "-", BS_CONTROLE[[#This Row],[Local - Encerramento]])</f>
        <v>-</v>
      </c>
      <c r="AM379" s="297" t="str">
        <f>IF(BS_CONTROLE[[#This Row],[Entre - Estações]]=0, "-", BS_CONTROLE[[#This Row],[Entre - Estações]])</f>
        <v>-</v>
      </c>
      <c r="AN379" s="297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0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1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>
      <c r="A380" s="162" t="str">
        <f>D380&amp;B380</f>
        <v>W5046045</v>
      </c>
      <c r="B380" s="163">
        <v>46045</v>
      </c>
      <c r="C380" s="8">
        <f>IF(BS_CONTROLE[[#This Row],[DATA]]="","",WEEKNUM(BS_CONTROLE[[#This Row],[DATA]]))</f>
        <v>4</v>
      </c>
      <c r="D380" s="51" t="s">
        <v>838</v>
      </c>
      <c r="E380" s="309">
        <v>481</v>
      </c>
      <c r="F380" s="167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9" t="s">
        <v>255</v>
      </c>
      <c r="N380" s="199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84" t="s">
        <v>14</v>
      </c>
      <c r="T380" s="284" t="s">
        <v>185</v>
      </c>
      <c r="U380" s="80" t="s">
        <v>184</v>
      </c>
      <c r="V380" s="294" t="s">
        <v>1315</v>
      </c>
      <c r="W380" s="327" t="s">
        <v>1503</v>
      </c>
      <c r="X380" s="51" t="s">
        <v>967</v>
      </c>
      <c r="Y380" s="153" t="s">
        <v>966</v>
      </c>
      <c r="Z380" s="153"/>
      <c r="AA380" s="143" t="s">
        <v>1409</v>
      </c>
      <c r="AB380" s="70" t="s">
        <v>964</v>
      </c>
      <c r="AC380" s="70"/>
      <c r="AD380" s="168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7" t="str">
        <f>IF(BS_CONTROLE[[#This Row],[Local - Partida]]=0, "-", BS_CONTROLE[[#This Row],[Local - Partida]])</f>
        <v>TCS</v>
      </c>
      <c r="AL380" s="297" t="str">
        <f>IF(BS_CONTROLE[[#This Row],[Local - Encerramento]]=0, "-", BS_CONTROLE[[#This Row],[Local - Encerramento]])</f>
        <v>TCS</v>
      </c>
      <c r="AM380" s="297" t="str">
        <f>IF(BS_CONTROLE[[#This Row],[Entre - Estações]]=0, "-", BS_CONTROLE[[#This Row],[Entre - Estações]])</f>
        <v>TVI-TJA</v>
      </c>
      <c r="AN380" s="297">
        <f>IF(BS_CONTROLE[[#This Row],[SB]]=0, "-", BS_CONTROLE[[#This Row],[SB]])</f>
        <v>239251</v>
      </c>
      <c r="AO380" s="280">
        <f>IF(BS_CONTROLE[[#This Row],[SUB]]=0, "-", BS_CONTROLE[[#This Row],[SUB]])</f>
        <v>74</v>
      </c>
      <c r="AP380" s="281">
        <f>IF(BS_CONTROLE[[#This Row],[KM - Inicio]]=0, "-", BS_CONTROLE[[#This Row],[KM - Inicio]])</f>
        <v>249</v>
      </c>
      <c r="AQ380" s="281">
        <f>IF(BS_CONTROLE[[#This Row],[KM - Fim]]=0, "-", BS_CONTROLE[[#This Row],[KM - Fim]])</f>
        <v>248.5</v>
      </c>
      <c r="AR380" s="237">
        <v>0.34583333333333333</v>
      </c>
      <c r="AS380" s="237">
        <v>0.56666666666666665</v>
      </c>
      <c r="AT380" s="237">
        <v>0.69166666666666665</v>
      </c>
      <c r="AU380" s="237"/>
      <c r="AV380" s="237"/>
      <c r="AW380" s="237"/>
      <c r="AX380" s="38"/>
      <c r="AY380" s="30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406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406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82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25" t="s">
        <v>1736</v>
      </c>
      <c r="BK380" s="16" t="s">
        <v>1737</v>
      </c>
      <c r="BL380" s="15"/>
      <c r="BM380" s="14" t="s">
        <v>996</v>
      </c>
      <c r="BN380" s="14" t="s">
        <v>996</v>
      </c>
      <c r="BO380" s="160" t="s">
        <v>996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20" t="str">
        <f>IF(BN380="","",SUBSTITUTE(BM380," ","")&amp;SUBSTITUTE(BN380," ",""))</f>
        <v>OKOK</v>
      </c>
    </row>
    <row r="381" spans="1:72" hidden="1">
      <c r="A381" s="162" t="str">
        <f>D381&amp;B381</f>
        <v/>
      </c>
      <c r="B381" s="163"/>
      <c r="C381" s="8" t="str">
        <f>IF(BS_CONTROLE[[#This Row],[DATA]]="","",WEEKNUM(BS_CONTROLE[[#This Row],[DATA]]))</f>
        <v/>
      </c>
      <c r="D381" s="51"/>
      <c r="E381" s="309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32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7" t="str">
        <f>IF(BS_CONTROLE[[#This Row],[Local - Partida]]=0, "-", BS_CONTROLE[[#This Row],[Local - Partida]])</f>
        <v>-</v>
      </c>
      <c r="AL381" s="297" t="str">
        <f>IF(BS_CONTROLE[[#This Row],[Local - Encerramento]]=0, "-", BS_CONTROLE[[#This Row],[Local - Encerramento]])</f>
        <v>-</v>
      </c>
      <c r="AM381" s="297" t="str">
        <f>IF(BS_CONTROLE[[#This Row],[Entre - Estações]]=0, "-", BS_CONTROLE[[#This Row],[Entre - Estações]])</f>
        <v>-</v>
      </c>
      <c r="AN381" s="297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0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1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 hidden="1">
      <c r="A382" s="162" t="str">
        <f>D382&amp;B382</f>
        <v/>
      </c>
      <c r="B382" s="163"/>
      <c r="C382" s="8" t="str">
        <f>IF(BS_CONTROLE[[#This Row],[DATA]]="","",WEEKNUM(BS_CONTROLE[[#This Row],[DATA]]))</f>
        <v/>
      </c>
      <c r="D382" s="51"/>
      <c r="E382" s="309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32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7" t="str">
        <f>IF(BS_CONTROLE[[#This Row],[Local - Partida]]=0, "-", BS_CONTROLE[[#This Row],[Local - Partida]])</f>
        <v>-</v>
      </c>
      <c r="AL382" s="297" t="str">
        <f>IF(BS_CONTROLE[[#This Row],[Local - Encerramento]]=0, "-", BS_CONTROLE[[#This Row],[Local - Encerramento]])</f>
        <v>-</v>
      </c>
      <c r="AM382" s="297" t="str">
        <f>IF(BS_CONTROLE[[#This Row],[Entre - Estações]]=0, "-", BS_CONTROLE[[#This Row],[Entre - Estações]])</f>
        <v>-</v>
      </c>
      <c r="AN382" s="297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0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1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>
      <c r="A383" s="162" t="str">
        <f>D383&amp;B383</f>
        <v>ANISIO (TF-514)46045</v>
      </c>
      <c r="B383" s="163">
        <v>46045</v>
      </c>
      <c r="C383" s="8">
        <f>IF(BS_CONTROLE[[#This Row],[DATA]]="","",WEEKNUM(BS_CONTROLE[[#This Row],[DATA]]))</f>
        <v>4</v>
      </c>
      <c r="D383" s="51" t="s">
        <v>871</v>
      </c>
      <c r="E383" s="309">
        <v>484</v>
      </c>
      <c r="F383" s="167" t="s">
        <v>766</v>
      </c>
      <c r="G383" s="9" t="str">
        <f>IF(D383="","*",VLOOKUP(F383,BS_ATIVIDADE[#All],3,FALSE))</f>
        <v>AMV</v>
      </c>
      <c r="H383" s="142" t="s">
        <v>1524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9" t="s">
        <v>209</v>
      </c>
      <c r="N383" s="199" t="s">
        <v>1524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84" t="s">
        <v>14</v>
      </c>
      <c r="T383" s="284" t="s">
        <v>185</v>
      </c>
      <c r="U383" s="80" t="s">
        <v>184</v>
      </c>
      <c r="V383" s="294" t="s">
        <v>1285</v>
      </c>
      <c r="W383" s="327" t="s">
        <v>1525</v>
      </c>
      <c r="X383" s="51" t="s">
        <v>972</v>
      </c>
      <c r="Y383" s="153" t="s">
        <v>975</v>
      </c>
      <c r="Z383" s="153"/>
      <c r="AA383" s="143" t="s">
        <v>609</v>
      </c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7" t="str">
        <f>IF(BS_CONTROLE[[#This Row],[Local - Partida]]=0, "-", BS_CONTROLE[[#This Row],[Local - Partida]])</f>
        <v>TAPNORTE</v>
      </c>
      <c r="AL383" s="297" t="str">
        <f>IF(BS_CONTROLE[[#This Row],[Local - Encerramento]]=0, "-", BS_CONTROLE[[#This Row],[Local - Encerramento]])</f>
        <v>-</v>
      </c>
      <c r="AM383" s="297" t="str">
        <f>IF(BS_CONTROLE[[#This Row],[Entre - Estações]]=0, "-", BS_CONTROLE[[#This Row],[Entre - Estações]])</f>
        <v>TAP-TLG</v>
      </c>
      <c r="AN383" s="297" t="str">
        <f>IF(BS_CONTROLE[[#This Row],[SB]]=0, "-", BS_CONTROLE[[#This Row],[SB]])</f>
        <v>TAPNORTE</v>
      </c>
      <c r="AO383" s="280">
        <f>IF(BS_CONTROLE[[#This Row],[SUB]]=0, "-", BS_CONTROLE[[#This Row],[SUB]])</f>
        <v>74</v>
      </c>
      <c r="AP383" s="281">
        <f>IF(BS_CONTROLE[[#This Row],[KM - Inicio]]=0, "-", BS_CONTROLE[[#This Row],[KM - Inicio]])</f>
        <v>26.452999999999999</v>
      </c>
      <c r="AQ383" s="281" t="str">
        <f>IF(BS_CONTROLE[[#This Row],[KM - Fim]]=0, "-", BS_CONTROLE[[#This Row],[KM - Fim]])</f>
        <v>-</v>
      </c>
      <c r="AR383" s="237">
        <v>0.3576388888888889</v>
      </c>
      <c r="AS383" s="237">
        <v>0.35972222222222222</v>
      </c>
      <c r="AT383" s="237">
        <v>0.40138888888888891</v>
      </c>
      <c r="AU383" s="237"/>
      <c r="AV383" s="237"/>
      <c r="AW383" s="237"/>
      <c r="AX383" s="38"/>
      <c r="AY383" s="30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406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406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82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25" t="s">
        <v>1526</v>
      </c>
      <c r="BK383" s="16" t="s">
        <v>1527</v>
      </c>
      <c r="BL383" s="15"/>
      <c r="BM383" s="14" t="s">
        <v>992</v>
      </c>
      <c r="BN383" s="14" t="s">
        <v>1021</v>
      </c>
      <c r="BO383" s="160" t="s">
        <v>1130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20" t="str">
        <f>IF(BN383="","",SUBSTITUTE(BM383," ","")&amp;SUBSTITUTE(BN383," ",""))</f>
        <v>SuperExecução</v>
      </c>
    </row>
    <row r="384" spans="1:72">
      <c r="A384" s="162" t="str">
        <f>D384&amp;B384</f>
        <v>E1446045</v>
      </c>
      <c r="B384" s="163">
        <v>46045</v>
      </c>
      <c r="C384" s="8">
        <f>IF(BS_CONTROLE[[#This Row],[DATA]]="","",WEEKNUM(BS_CONTROLE[[#This Row],[DATA]]))</f>
        <v>4</v>
      </c>
      <c r="D384" s="51" t="s">
        <v>748</v>
      </c>
      <c r="E384" s="310">
        <v>485</v>
      </c>
      <c r="F384" s="167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9" t="s">
        <v>1528</v>
      </c>
      <c r="N384" s="199" t="s">
        <v>1529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94" t="s">
        <v>1397</v>
      </c>
      <c r="W384" s="327" t="s">
        <v>1530</v>
      </c>
      <c r="X384" s="51" t="s">
        <v>972</v>
      </c>
      <c r="Y384" s="153" t="s">
        <v>975</v>
      </c>
      <c r="Z384" s="153"/>
      <c r="AA384" s="143">
        <v>1</v>
      </c>
      <c r="AB384" s="70" t="s">
        <v>964</v>
      </c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7" t="str">
        <f>IF(BS_CONTROLE[[#This Row],[Local - Partida]]=0, "-", BS_CONTROLE[[#This Row],[Local - Partida]])</f>
        <v>PUR</v>
      </c>
      <c r="AL384" s="297" t="str">
        <f>IF(BS_CONTROLE[[#This Row],[Local - Encerramento]]=0, "-", BS_CONTROLE[[#This Row],[Local - Encerramento]])</f>
        <v>PPP</v>
      </c>
      <c r="AM384" s="297" t="str">
        <f>IF(BS_CONTROLE[[#This Row],[Entre - Estações]]=0, "-", BS_CONTROLE[[#This Row],[Entre - Estações]])</f>
        <v>PUR-PPP</v>
      </c>
      <c r="AN384" s="297" t="str">
        <f>IF(BS_CONTROLE[[#This Row],[SB]]=0, "-", BS_CONTROLE[[#This Row],[SB]])</f>
        <v>PURPPP</v>
      </c>
      <c r="AO384" s="280">
        <f>IF(BS_CONTROLE[[#This Row],[SUB]]=0, "-", BS_CONTROLE[[#This Row],[SUB]])</f>
        <v>101</v>
      </c>
      <c r="AP384" s="281">
        <f>IF(BS_CONTROLE[[#This Row],[KM - Inicio]]=0, "-", BS_CONTROLE[[#This Row],[KM - Inicio]])</f>
        <v>1290.694</v>
      </c>
      <c r="AQ384" s="281">
        <f>IF(BS_CONTROLE[[#This Row],[KM - Fim]]=0, "-", BS_CONTROLE[[#This Row],[KM - Fim]])</f>
        <v>1142</v>
      </c>
      <c r="AR384" s="237">
        <v>0.79027777777777775</v>
      </c>
      <c r="AS384" s="237">
        <v>0</v>
      </c>
      <c r="AT384" s="237">
        <v>4.1666666666666664E-2</v>
      </c>
      <c r="AU384" s="237"/>
      <c r="AV384" s="237"/>
      <c r="AW384" s="237"/>
      <c r="AX384" s="38"/>
      <c r="AY384" s="30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406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406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82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25" t="s">
        <v>1531</v>
      </c>
      <c r="BK384" s="325" t="s">
        <v>1531</v>
      </c>
      <c r="BL384" s="15"/>
      <c r="BM384" s="14" t="s">
        <v>996</v>
      </c>
      <c r="BN384" s="14" t="s">
        <v>996</v>
      </c>
      <c r="BO384" s="160" t="s">
        <v>996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20" t="str">
        <f>IF(BN384="","",SUBSTITUTE(BM384," ","")&amp;SUBSTITUTE(BN384," ",""))</f>
        <v>OKOK</v>
      </c>
    </row>
    <row r="385" spans="1:72">
      <c r="A385" s="162" t="str">
        <f>D385&amp;B385</f>
        <v>A1146045</v>
      </c>
      <c r="B385" s="163">
        <v>46045</v>
      </c>
      <c r="C385" s="8">
        <f>IF(BS_CONTROLE[[#This Row],[DATA]]="","",WEEKNUM(BS_CONTROLE[[#This Row],[DATA]]))</f>
        <v>4</v>
      </c>
      <c r="D385" s="51" t="s">
        <v>679</v>
      </c>
      <c r="E385" s="309">
        <v>486</v>
      </c>
      <c r="F385" s="167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94" t="s">
        <v>1532</v>
      </c>
      <c r="W385" s="327" t="s">
        <v>1533</v>
      </c>
      <c r="X385" s="51" t="s">
        <v>972</v>
      </c>
      <c r="Y385" s="153" t="s">
        <v>975</v>
      </c>
      <c r="Z385" s="153"/>
      <c r="AA385" s="143">
        <v>1</v>
      </c>
      <c r="AB385" s="70" t="s">
        <v>964</v>
      </c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7" t="str">
        <f>IF(BS_CONTROLE[[#This Row],[Local - Partida]]=0, "-", BS_CONTROLE[[#This Row],[Local - Partida]])</f>
        <v>PPPPPO</v>
      </c>
      <c r="AL385" s="297" t="str">
        <f>IF(BS_CONTROLE[[#This Row],[Local - Encerramento]]=0, "-", BS_CONTROLE[[#This Row],[Local - Encerramento]])</f>
        <v>PPOPAA</v>
      </c>
      <c r="AM385" s="297" t="str">
        <f>IF(BS_CONTROLE[[#This Row],[Entre - Estações]]=0, "-", BS_CONTROLE[[#This Row],[Entre - Estações]])</f>
        <v>PPO</v>
      </c>
      <c r="AN385" s="297" t="str">
        <f>IF(BS_CONTROLE[[#This Row],[SB]]=0, "-", BS_CONTROLE[[#This Row],[SB]])</f>
        <v>PPO1</v>
      </c>
      <c r="AO385" s="280">
        <f>IF(BS_CONTROLE[[#This Row],[SUB]]=0, "-", BS_CONTROLE[[#This Row],[SUB]])</f>
        <v>101</v>
      </c>
      <c r="AP385" s="281">
        <f>IF(BS_CONTROLE[[#This Row],[KM - Inicio]]=0, "-", BS_CONTROLE[[#This Row],[KM - Inicio]])</f>
        <v>1099.662</v>
      </c>
      <c r="AQ385" s="281" t="str">
        <f>IF(BS_CONTROLE[[#This Row],[KM - Fim]]=0, "-", BS_CONTROLE[[#This Row],[KM - Fim]])</f>
        <v>-</v>
      </c>
      <c r="AR385" s="237">
        <v>0.34097222222222223</v>
      </c>
      <c r="AS385" s="237">
        <v>0</v>
      </c>
      <c r="AT385" s="237">
        <v>4.1666666666666664E-2</v>
      </c>
      <c r="AU385" s="237"/>
      <c r="AV385" s="237"/>
      <c r="AW385" s="237"/>
      <c r="AX385" s="38"/>
      <c r="AY385" s="30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406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406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82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25" t="s">
        <v>1534</v>
      </c>
      <c r="BK385" s="16" t="s">
        <v>1535</v>
      </c>
      <c r="BL385" s="15"/>
      <c r="BM385" s="14" t="s">
        <v>996</v>
      </c>
      <c r="BN385" s="14" t="s">
        <v>996</v>
      </c>
      <c r="BO385" s="160" t="s">
        <v>996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20" t="str">
        <f>IF(BN385="","",SUBSTITUTE(BM385," ","")&amp;SUBSTITUTE(BN385," ",""))</f>
        <v>OKOK</v>
      </c>
    </row>
    <row r="386" spans="1:72">
      <c r="A386" s="162" t="str">
        <f>D386&amp;B386</f>
        <v>W9446045</v>
      </c>
      <c r="B386" s="163">
        <v>46045</v>
      </c>
      <c r="C386" s="8">
        <f>IF(BS_CONTROLE[[#This Row],[DATA]]="","",WEEKNUM(BS_CONTROLE[[#This Row],[DATA]]))</f>
        <v>4</v>
      </c>
      <c r="D386" s="51" t="s">
        <v>856</v>
      </c>
      <c r="E386" s="309">
        <v>487</v>
      </c>
      <c r="F386" s="167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9" t="s">
        <v>340</v>
      </c>
      <c r="N386" s="199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94" t="s">
        <v>1254</v>
      </c>
      <c r="W386" s="327" t="s">
        <v>1506</v>
      </c>
      <c r="X386" s="51" t="s">
        <v>972</v>
      </c>
      <c r="Y386" s="153" t="s">
        <v>975</v>
      </c>
      <c r="Z386" s="153"/>
      <c r="AA386" s="143">
        <v>1</v>
      </c>
      <c r="AB386" s="70" t="s">
        <v>964</v>
      </c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7" t="str">
        <f>IF(BS_CONTROLE[[#This Row],[Local - Partida]]=0, "-", BS_CONTROLE[[#This Row],[Local - Partida]])</f>
        <v>PPR</v>
      </c>
      <c r="AL386" s="297" t="str">
        <f>IF(BS_CONTROLE[[#This Row],[Local - Encerramento]]=0, "-", BS_CONTROLE[[#This Row],[Local - Encerramento]])</f>
        <v>PIT</v>
      </c>
      <c r="AM386" s="297" t="str">
        <f>IF(BS_CONTROLE[[#This Row],[Entre - Estações]]=0, "-", BS_CONTROLE[[#This Row],[Entre - Estações]])</f>
        <v>PPR-PIT</v>
      </c>
      <c r="AN386" s="297" t="str">
        <f>IF(BS_CONTROLE[[#This Row],[SB]]=0, "-", BS_CONTROLE[[#This Row],[SB]])</f>
        <v>K18PPR</v>
      </c>
      <c r="AO386" s="280">
        <f>IF(BS_CONTROLE[[#This Row],[SUB]]=0, "-", BS_CONTROLE[[#This Row],[SUB]])</f>
        <v>103</v>
      </c>
      <c r="AP386" s="281">
        <f>IF(BS_CONTROLE[[#This Row],[KM - Inicio]]=0, "-", BS_CONTROLE[[#This Row],[KM - Inicio]])</f>
        <v>2017</v>
      </c>
      <c r="AQ386" s="281" t="str">
        <f>IF(BS_CONTROLE[[#This Row],[KM - Fim]]=0, "-", BS_CONTROLE[[#This Row],[KM - Fim]])</f>
        <v>-</v>
      </c>
      <c r="AR386" s="237">
        <v>0</v>
      </c>
      <c r="AS386" s="237">
        <v>0</v>
      </c>
      <c r="AT386" s="237">
        <v>0</v>
      </c>
      <c r="AU386" s="237"/>
      <c r="AV386" s="237"/>
      <c r="AW386" s="237"/>
      <c r="AX386" s="38"/>
      <c r="AY386" s="30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406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406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82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25" t="s">
        <v>1536</v>
      </c>
      <c r="BK386" s="325" t="s">
        <v>1537</v>
      </c>
      <c r="BL386" s="15"/>
      <c r="BM386" s="14" t="s">
        <v>985</v>
      </c>
      <c r="BN386" s="14" t="s">
        <v>0</v>
      </c>
      <c r="BO386" s="160" t="s">
        <v>1093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20" t="str">
        <f>IF(BN386="","",SUBSTITUTE(BM386," ","")&amp;SUBSTITUTE(BN386," ",""))</f>
        <v>TraçãoOperação</v>
      </c>
    </row>
    <row r="387" spans="1:72" hidden="1">
      <c r="A387" s="162" t="str">
        <f>D387&amp;B387</f>
        <v/>
      </c>
      <c r="B387" s="163"/>
      <c r="C387" s="8" t="str">
        <f>IF(BS_CONTROLE[[#This Row],[DATA]]="","",WEEKNUM(BS_CONTROLE[[#This Row],[DATA]]))</f>
        <v/>
      </c>
      <c r="D387" s="51"/>
      <c r="E387" s="309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32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7" t="str">
        <f>IF(BS_CONTROLE[[#This Row],[Local - Partida]]=0, "-", BS_CONTROLE[[#This Row],[Local - Partida]])</f>
        <v>-</v>
      </c>
      <c r="AL387" s="297" t="str">
        <f>IF(BS_CONTROLE[[#This Row],[Local - Encerramento]]=0, "-", BS_CONTROLE[[#This Row],[Local - Encerramento]])</f>
        <v>-</v>
      </c>
      <c r="AM387" s="297" t="str">
        <f>IF(BS_CONTROLE[[#This Row],[Entre - Estações]]=0, "-", BS_CONTROLE[[#This Row],[Entre - Estações]])</f>
        <v>-</v>
      </c>
      <c r="AN387" s="297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0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1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 hidden="1">
      <c r="A388" s="162" t="str">
        <f>D388&amp;B388</f>
        <v/>
      </c>
      <c r="B388" s="163"/>
      <c r="C388" s="8" t="str">
        <f>IF(BS_CONTROLE[[#This Row],[DATA]]="","",WEEKNUM(BS_CONTROLE[[#This Row],[DATA]]))</f>
        <v/>
      </c>
      <c r="D388" s="51"/>
      <c r="E388" s="309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406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406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32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7" t="str">
        <f>IF(BS_CONTROLE[[#This Row],[Local - Partida]]=0, "-", BS_CONTROLE[[#This Row],[Local - Partida]])</f>
        <v>-</v>
      </c>
      <c r="AL388" s="297" t="str">
        <f>IF(BS_CONTROLE[[#This Row],[Local - Encerramento]]=0, "-", BS_CONTROLE[[#This Row],[Local - Encerramento]])</f>
        <v>-</v>
      </c>
      <c r="AM388" s="297" t="str">
        <f>IF(BS_CONTROLE[[#This Row],[Entre - Estações]]=0, "-", BS_CONTROLE[[#This Row],[Entre - Estações]])</f>
        <v>-</v>
      </c>
      <c r="AN388" s="297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0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1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>
      <c r="A389" s="162" t="str">
        <f>D389&amp;B389</f>
        <v>A8846045</v>
      </c>
      <c r="B389" s="163">
        <v>46045</v>
      </c>
      <c r="C389" s="8">
        <f>IF(BS_CONTROLE[[#This Row],[DATA]]="","",WEEKNUM(BS_CONTROLE[[#This Row],[DATA]]))</f>
        <v>4</v>
      </c>
      <c r="D389" s="51" t="s">
        <v>742</v>
      </c>
      <c r="E389" s="309">
        <v>490</v>
      </c>
      <c r="F389" s="167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1355</v>
      </c>
      <c r="J389" s="37">
        <v>78</v>
      </c>
      <c r="K389" s="37">
        <v>189.45500000000001</v>
      </c>
      <c r="L389" s="83" t="s">
        <v>609</v>
      </c>
      <c r="M389" s="199" t="s">
        <v>432</v>
      </c>
      <c r="N389" s="199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84" t="s">
        <v>85</v>
      </c>
      <c r="T389" s="284" t="s">
        <v>384</v>
      </c>
      <c r="U389" s="80" t="s">
        <v>429</v>
      </c>
      <c r="V389" s="294" t="s">
        <v>1382</v>
      </c>
      <c r="W389" s="327" t="s">
        <v>1511</v>
      </c>
      <c r="X389" s="51" t="s">
        <v>972</v>
      </c>
      <c r="Y389" s="153" t="s">
        <v>975</v>
      </c>
      <c r="Z389" s="153"/>
      <c r="AA389" s="143">
        <v>1</v>
      </c>
      <c r="AB389" s="70" t="s">
        <v>964</v>
      </c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7" t="str">
        <f>IF(BS_CONTROLE[[#This Row],[Local - Partida]]=0, "-", BS_CONTROLE[[#This Row],[Local - Partida]])</f>
        <v>ZFH2</v>
      </c>
      <c r="AL389" s="297" t="str">
        <f>IF(BS_CONTROLE[[#This Row],[Local - Encerramento]]=0, "-", BS_CONTROLE[[#This Row],[Local - Encerramento]])</f>
        <v>ZIQ</v>
      </c>
      <c r="AM389" s="297" t="str">
        <f>IF(BS_CONTROLE[[#This Row],[Entre - Estações]]=0, "-", BS_CONTROLE[[#This Row],[Entre - Estações]])</f>
        <v>ZQY-ZFH</v>
      </c>
      <c r="AN389" s="297" t="str">
        <f>IF(BS_CONTROLE[[#This Row],[SB]]=0, "-", BS_CONTROLE[[#This Row],[SB]])</f>
        <v>ZQYZFH</v>
      </c>
      <c r="AO389" s="280">
        <f>IF(BS_CONTROLE[[#This Row],[SUB]]=0, "-", BS_CONTROLE[[#This Row],[SUB]])</f>
        <v>78</v>
      </c>
      <c r="AP389" s="281">
        <f>IF(BS_CONTROLE[[#This Row],[KM - Inicio]]=0, "-", BS_CONTROLE[[#This Row],[KM - Inicio]])</f>
        <v>189.45500000000001</v>
      </c>
      <c r="AQ389" s="281" t="str">
        <f>IF(BS_CONTROLE[[#This Row],[KM - Fim]]=0, "-", BS_CONTROLE[[#This Row],[KM - Fim]])</f>
        <v>-</v>
      </c>
      <c r="AR389" s="237">
        <v>0.5131944444444444</v>
      </c>
      <c r="AS389" s="237">
        <v>0.52361111111111114</v>
      </c>
      <c r="AT389" s="237">
        <v>0.56527777777777777</v>
      </c>
      <c r="AU389" s="237"/>
      <c r="AV389" s="237"/>
      <c r="AW389" s="237"/>
      <c r="AX389" s="38"/>
      <c r="AY389" s="30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406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406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82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25" t="s">
        <v>1538</v>
      </c>
      <c r="BK389" s="325" t="s">
        <v>1538</v>
      </c>
      <c r="BL389" s="15"/>
      <c r="BM389" s="14" t="s">
        <v>996</v>
      </c>
      <c r="BN389" s="14" t="s">
        <v>996</v>
      </c>
      <c r="BO389" s="160" t="s">
        <v>996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20" t="str">
        <f>IF(BN389="","",SUBSTITUTE(BM389," ","")&amp;SUBSTITUTE(BN389," ",""))</f>
        <v>OKOK</v>
      </c>
    </row>
    <row r="390" spans="1:72" ht="23.25">
      <c r="A390" s="162" t="str">
        <f>D390&amp;B390</f>
        <v>FRANCISCO (TF-670)46045</v>
      </c>
      <c r="B390" s="163">
        <v>46045</v>
      </c>
      <c r="C390" s="8">
        <f>IF(BS_CONTROLE[[#This Row],[DATA]]="","",WEEKNUM(BS_CONTROLE[[#This Row],[DATA]]))</f>
        <v>4</v>
      </c>
      <c r="D390" s="51" t="s">
        <v>901</v>
      </c>
      <c r="E390" s="309">
        <v>491</v>
      </c>
      <c r="F390" s="167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9" t="s">
        <v>446</v>
      </c>
      <c r="N390" s="199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84" t="s">
        <v>85</v>
      </c>
      <c r="T390" s="284" t="s">
        <v>384</v>
      </c>
      <c r="U390" s="80" t="s">
        <v>429</v>
      </c>
      <c r="V390" s="294" t="s">
        <v>1452</v>
      </c>
      <c r="W390" s="327" t="s">
        <v>1453</v>
      </c>
      <c r="X390" s="51" t="s">
        <v>972</v>
      </c>
      <c r="Y390" s="153" t="s">
        <v>975</v>
      </c>
      <c r="Z390" s="153"/>
      <c r="AA390" s="143" t="s">
        <v>609</v>
      </c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7" t="str">
        <f>IF(BS_CONTROLE[[#This Row],[Local - Partida]]=0, "-", BS_CONTROLE[[#This Row],[Local - Partida]])</f>
        <v>ZBOZEP</v>
      </c>
      <c r="AL390" s="297" t="str">
        <f>IF(BS_CONTROLE[[#This Row],[Local - Encerramento]]=0, "-", BS_CONTROLE[[#This Row],[Local - Encerramento]])</f>
        <v>-</v>
      </c>
      <c r="AM390" s="297" t="str">
        <f>IF(BS_CONTROLE[[#This Row],[Entre - Estações]]=0, "-", BS_CONTROLE[[#This Row],[Entre - Estações]])</f>
        <v>ZBO-ZEP</v>
      </c>
      <c r="AN390" s="297" t="str">
        <f>IF(BS_CONTROLE[[#This Row],[SB]]=0, "-", BS_CONTROLE[[#This Row],[SB]])</f>
        <v>ZBOZEP</v>
      </c>
      <c r="AO390" s="280">
        <f>IF(BS_CONTROLE[[#This Row],[SUB]]=0, "-", BS_CONTROLE[[#This Row],[SUB]])</f>
        <v>78</v>
      </c>
      <c r="AP390" s="281">
        <f>IF(BS_CONTROLE[[#This Row],[KM - Inicio]]=0, "-", BS_CONTROLE[[#This Row],[KM - Inicio]])</f>
        <v>208.3</v>
      </c>
      <c r="AQ390" s="281" t="str">
        <f>IF(BS_CONTROLE[[#This Row],[KM - Fim]]=0, "-", BS_CONTROLE[[#This Row],[KM - Fim]])</f>
        <v>-</v>
      </c>
      <c r="AR390" s="237">
        <v>0</v>
      </c>
      <c r="AS390" s="237">
        <v>0</v>
      </c>
      <c r="AT390" s="237">
        <v>0</v>
      </c>
      <c r="AU390" s="237"/>
      <c r="AV390" s="237"/>
      <c r="AW390" s="237"/>
      <c r="AX390" s="38"/>
      <c r="AY390" s="30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406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406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82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25" t="s">
        <v>1539</v>
      </c>
      <c r="BK390" s="325" t="s">
        <v>1539</v>
      </c>
      <c r="BL390" s="15"/>
      <c r="BM390" s="14" t="s">
        <v>992</v>
      </c>
      <c r="BN390" s="14" t="s">
        <v>1021</v>
      </c>
      <c r="BO390" s="160" t="s">
        <v>1118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20" t="str">
        <f>IF(BN390="","",SUBSTITUTE(BM390," ","")&amp;SUBSTITUTE(BN390," ",""))</f>
        <v>SuperExecução</v>
      </c>
    </row>
    <row r="391" spans="1:72" hidden="1">
      <c r="A391" s="162" t="str">
        <f>D391&amp;B391</f>
        <v/>
      </c>
      <c r="B391" s="163"/>
      <c r="C391" s="8" t="str">
        <f>IF(BS_CONTROLE[[#This Row],[DATA]]="","",WEEKNUM(BS_CONTROLE[[#This Row],[DATA]]))</f>
        <v/>
      </c>
      <c r="D391" s="51"/>
      <c r="E391" s="309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32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7" t="str">
        <f>IF(BS_CONTROLE[[#This Row],[Local - Partida]]=0, "-", BS_CONTROLE[[#This Row],[Local - Partida]])</f>
        <v>-</v>
      </c>
      <c r="AL391" s="297" t="str">
        <f>IF(BS_CONTROLE[[#This Row],[Local - Encerramento]]=0, "-", BS_CONTROLE[[#This Row],[Local - Encerramento]])</f>
        <v>-</v>
      </c>
      <c r="AM391" s="297" t="str">
        <f>IF(BS_CONTROLE[[#This Row],[Entre - Estações]]=0, "-", BS_CONTROLE[[#This Row],[Entre - Estações]])</f>
        <v>-</v>
      </c>
      <c r="AN391" s="297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0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1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 hidden="1">
      <c r="A392" s="162" t="str">
        <f>D392&amp;B392</f>
        <v/>
      </c>
      <c r="B392" s="163"/>
      <c r="C392" s="8" t="str">
        <f>IF(BS_CONTROLE[[#This Row],[DATA]]="","",WEEKNUM(BS_CONTROLE[[#This Row],[DATA]]))</f>
        <v/>
      </c>
      <c r="D392" s="51"/>
      <c r="E392" s="309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32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7" t="str">
        <f>IF(BS_CONTROLE[[#This Row],[Local - Partida]]=0, "-", BS_CONTROLE[[#This Row],[Local - Partida]])</f>
        <v>-</v>
      </c>
      <c r="AL392" s="297" t="str">
        <f>IF(BS_CONTROLE[[#This Row],[Local - Encerramento]]=0, "-", BS_CONTROLE[[#This Row],[Local - Encerramento]])</f>
        <v>-</v>
      </c>
      <c r="AM392" s="297" t="str">
        <f>IF(BS_CONTROLE[[#This Row],[Entre - Estações]]=0, "-", BS_CONTROLE[[#This Row],[Entre - Estações]])</f>
        <v>-</v>
      </c>
      <c r="AN392" s="297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0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1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 hidden="1">
      <c r="A393" s="162" t="str">
        <f>D393&amp;B393</f>
        <v/>
      </c>
      <c r="B393" s="163"/>
      <c r="C393" s="8" t="str">
        <f>IF(BS_CONTROLE[[#This Row],[DATA]]="","",WEEKNUM(BS_CONTROLE[[#This Row],[DATA]]))</f>
        <v/>
      </c>
      <c r="D393" s="51"/>
      <c r="E393" s="309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32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7" t="str">
        <f>IF(BS_CONTROLE[[#This Row],[Local - Partida]]=0, "-", BS_CONTROLE[[#This Row],[Local - Partida]])</f>
        <v>-</v>
      </c>
      <c r="AL393" s="297" t="str">
        <f>IF(BS_CONTROLE[[#This Row],[Local - Encerramento]]=0, "-", BS_CONTROLE[[#This Row],[Local - Encerramento]])</f>
        <v>-</v>
      </c>
      <c r="AM393" s="297" t="str">
        <f>IF(BS_CONTROLE[[#This Row],[Entre - Estações]]=0, "-", BS_CONTROLE[[#This Row],[Entre - Estações]])</f>
        <v>-</v>
      </c>
      <c r="AN393" s="297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0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1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 hidden="1">
      <c r="A394" s="162" t="str">
        <f>D394&amp;B394</f>
        <v/>
      </c>
      <c r="B394" s="163"/>
      <c r="C394" s="8" t="str">
        <f>IF(BS_CONTROLE[[#This Row],[DATA]]="","",WEEKNUM(BS_CONTROLE[[#This Row],[DATA]]))</f>
        <v/>
      </c>
      <c r="D394" s="51"/>
      <c r="E394" s="309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406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406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32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7" t="str">
        <f>IF(BS_CONTROLE[[#This Row],[Local - Partida]]=0, "-", BS_CONTROLE[[#This Row],[Local - Partida]])</f>
        <v>-</v>
      </c>
      <c r="AL394" s="297" t="str">
        <f>IF(BS_CONTROLE[[#This Row],[Local - Encerramento]]=0, "-", BS_CONTROLE[[#This Row],[Local - Encerramento]])</f>
        <v>-</v>
      </c>
      <c r="AM394" s="297" t="str">
        <f>IF(BS_CONTROLE[[#This Row],[Entre - Estações]]=0, "-", BS_CONTROLE[[#This Row],[Entre - Estações]])</f>
        <v>-</v>
      </c>
      <c r="AN394" s="297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0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1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 hidden="1">
      <c r="A395" s="162" t="str">
        <f>D395&amp;B395</f>
        <v/>
      </c>
      <c r="B395" s="163"/>
      <c r="C395" s="8" t="str">
        <f>IF(BS_CONTROLE[[#This Row],[DATA]]="","",WEEKNUM(BS_CONTROLE[[#This Row],[DATA]]))</f>
        <v/>
      </c>
      <c r="D395" s="51"/>
      <c r="E395" s="309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32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7" t="str">
        <f>IF(BS_CONTROLE[[#This Row],[Local - Partida]]=0, "-", BS_CONTROLE[[#This Row],[Local - Partida]])</f>
        <v>-</v>
      </c>
      <c r="AL395" s="297" t="str">
        <f>IF(BS_CONTROLE[[#This Row],[Local - Encerramento]]=0, "-", BS_CONTROLE[[#This Row],[Local - Encerramento]])</f>
        <v>-</v>
      </c>
      <c r="AM395" s="297" t="str">
        <f>IF(BS_CONTROLE[[#This Row],[Entre - Estações]]=0, "-", BS_CONTROLE[[#This Row],[Entre - Estações]])</f>
        <v>-</v>
      </c>
      <c r="AN395" s="297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0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1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 hidden="1">
      <c r="A396" s="162" t="str">
        <f>D396&amp;B396</f>
        <v/>
      </c>
      <c r="B396" s="163"/>
      <c r="C396" s="8" t="str">
        <f>IF(BS_CONTROLE[[#This Row],[DATA]]="","",WEEKNUM(BS_CONTROLE[[#This Row],[DATA]]))</f>
        <v/>
      </c>
      <c r="D396" s="51"/>
      <c r="E396" s="310"/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406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406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32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7" t="str">
        <f>IF(BS_CONTROLE[[#This Row],[Local - Partida]]=0, "-", BS_CONTROLE[[#This Row],[Local - Partida]])</f>
        <v>-</v>
      </c>
      <c r="AL396" s="297" t="str">
        <f>IF(BS_CONTROLE[[#This Row],[Local - Encerramento]]=0, "-", BS_CONTROLE[[#This Row],[Local - Encerramento]])</f>
        <v>-</v>
      </c>
      <c r="AM396" s="297" t="str">
        <f>IF(BS_CONTROLE[[#This Row],[Entre - Estações]]=0, "-", BS_CONTROLE[[#This Row],[Entre - Estações]])</f>
        <v>-</v>
      </c>
      <c r="AN396" s="297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0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1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 hidden="1">
      <c r="A397" s="162" t="str">
        <f>D397&amp;B397</f>
        <v/>
      </c>
      <c r="B397" s="163"/>
      <c r="C397" s="8" t="str">
        <f>IF(BS_CONTROLE[[#This Row],[DATA]]="","",WEEKNUM(BS_CONTROLE[[#This Row],[DATA]]))</f>
        <v/>
      </c>
      <c r="D397" s="51"/>
      <c r="E397" s="309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32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7" t="str">
        <f>IF(BS_CONTROLE[[#This Row],[Local - Partida]]=0, "-", BS_CONTROLE[[#This Row],[Local - Partida]])</f>
        <v>-</v>
      </c>
      <c r="AL397" s="297" t="str">
        <f>IF(BS_CONTROLE[[#This Row],[Local - Encerramento]]=0, "-", BS_CONTROLE[[#This Row],[Local - Encerramento]])</f>
        <v>-</v>
      </c>
      <c r="AM397" s="297" t="str">
        <f>IF(BS_CONTROLE[[#This Row],[Entre - Estações]]=0, "-", BS_CONTROLE[[#This Row],[Entre - Estações]])</f>
        <v>-</v>
      </c>
      <c r="AN397" s="297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0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1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 hidden="1">
      <c r="A398" s="162" t="str">
        <f>D398&amp;B398</f>
        <v/>
      </c>
      <c r="B398" s="163"/>
      <c r="C398" s="8" t="str">
        <f>IF(BS_CONTROLE[[#This Row],[DATA]]="","",WEEKNUM(BS_CONTROLE[[#This Row],[DATA]]))</f>
        <v/>
      </c>
      <c r="D398" s="51"/>
      <c r="E398" s="309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32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7" t="str">
        <f>IF(BS_CONTROLE[[#This Row],[Local - Partida]]=0, "-", BS_CONTROLE[[#This Row],[Local - Partida]])</f>
        <v>-</v>
      </c>
      <c r="AL398" s="297" t="str">
        <f>IF(BS_CONTROLE[[#This Row],[Local - Encerramento]]=0, "-", BS_CONTROLE[[#This Row],[Local - Encerramento]])</f>
        <v>-</v>
      </c>
      <c r="AM398" s="297" t="str">
        <f>IF(BS_CONTROLE[[#This Row],[Entre - Estações]]=0, "-", BS_CONTROLE[[#This Row],[Entre - Estações]])</f>
        <v>-</v>
      </c>
      <c r="AN398" s="297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0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1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 ht="34.5">
      <c r="A399" s="162" t="str">
        <f>D399&amp;B399</f>
        <v>W7146046</v>
      </c>
      <c r="B399" s="163">
        <v>46046</v>
      </c>
      <c r="C399" s="8">
        <f>IF(BS_CONTROLE[[#This Row],[DATA]]="","",WEEKNUM(BS_CONTROLE[[#This Row],[DATA]]))</f>
        <v>4</v>
      </c>
      <c r="D399" s="51" t="s">
        <v>848</v>
      </c>
      <c r="E399" s="309">
        <v>500</v>
      </c>
      <c r="F399" s="167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94" t="s">
        <v>1338</v>
      </c>
      <c r="W399" s="327" t="s">
        <v>1540</v>
      </c>
      <c r="X399" s="51" t="s">
        <v>972</v>
      </c>
      <c r="Y399" s="153" t="s">
        <v>975</v>
      </c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97" t="str">
        <f>IF(BS_CONTROLE[[#This Row],[Local - Partida]]=0, "-", BS_CONTROLE[[#This Row],[Local - Partida]])</f>
        <v>744TEX</v>
      </c>
      <c r="AL399" s="297" t="str">
        <f>IF(BS_CONTROLE[[#This Row],[Local - Encerramento]]=0, "-", BS_CONTROLE[[#This Row],[Local - Encerramento]])</f>
        <v>744TEX</v>
      </c>
      <c r="AM399" s="297" t="str">
        <f>IF(BS_CONTROLE[[#This Row],[Entre - Estações]]=0, "-", BS_CONTROLE[[#This Row],[Entre - Estações]])</f>
        <v>TAL-TSF</v>
      </c>
      <c r="AN399" s="297" t="str">
        <f>IF(BS_CONTROLE[[#This Row],[SB]]=0, "-", BS_CONTROLE[[#This Row],[SB]])</f>
        <v>710TSF</v>
      </c>
      <c r="AO399" s="280">
        <f>IF(BS_CONTROLE[[#This Row],[SUB]]=0, "-", BS_CONTROLE[[#This Row],[SUB]])</f>
        <v>98</v>
      </c>
      <c r="AP399" s="281">
        <f>IF(BS_CONTROLE[[#This Row],[KM - Inicio]]=0, "-", BS_CONTROLE[[#This Row],[KM - Inicio]])</f>
        <v>712.75</v>
      </c>
      <c r="AQ399" s="281">
        <f>IF(BS_CONTROLE[[#This Row],[KM - Fim]]=0, "-", BS_CONTROLE[[#This Row],[KM - Fim]])</f>
        <v>710</v>
      </c>
      <c r="AR399" s="237">
        <v>0</v>
      </c>
      <c r="AS399" s="237">
        <v>0</v>
      </c>
      <c r="AT399" s="237">
        <v>0</v>
      </c>
      <c r="AU399" s="237"/>
      <c r="AV399" s="237"/>
      <c r="AW399" s="237"/>
      <c r="AX399" s="38"/>
      <c r="AY399" s="30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406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406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82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301" t="s">
        <v>1541</v>
      </c>
      <c r="BK399" s="16" t="s">
        <v>1541</v>
      </c>
      <c r="BL399" s="15"/>
      <c r="BM399" s="14" t="s">
        <v>991</v>
      </c>
      <c r="BN399" s="14" t="s">
        <v>1020</v>
      </c>
      <c r="BO399" s="160" t="s">
        <v>1082</v>
      </c>
      <c r="BP399" s="17" t="s">
        <v>1541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20" t="str">
        <f>IF(BN399="","",SUBSTITUTE(BM399," ","")&amp;SUBSTITUTE(BN399," ",""))</f>
        <v>CCOCirculaçãoIntervaloOportunidade</v>
      </c>
    </row>
    <row r="400" spans="1:72" hidden="1">
      <c r="A400" s="162" t="str">
        <f>D400&amp;B400</f>
        <v/>
      </c>
      <c r="B400" s="163"/>
      <c r="C400" s="8" t="str">
        <f>IF(BS_CONTROLE[[#This Row],[DATA]]="","",WEEKNUM(BS_CONTROLE[[#This Row],[DATA]]))</f>
        <v/>
      </c>
      <c r="D400" s="51"/>
      <c r="E400" s="309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32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7" t="str">
        <f>IF(BS_CONTROLE[[#This Row],[Local - Partida]]=0, "-", BS_CONTROLE[[#This Row],[Local - Partida]])</f>
        <v>-</v>
      </c>
      <c r="AL400" s="297" t="str">
        <f>IF(BS_CONTROLE[[#This Row],[Local - Encerramento]]=0, "-", BS_CONTROLE[[#This Row],[Local - Encerramento]])</f>
        <v>-</v>
      </c>
      <c r="AM400" s="297" t="str">
        <f>IF(BS_CONTROLE[[#This Row],[Entre - Estações]]=0, "-", BS_CONTROLE[[#This Row],[Entre - Estações]])</f>
        <v>-</v>
      </c>
      <c r="AN400" s="297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0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1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>
      <c r="A401" s="162" t="str">
        <f>D401&amp;B401</f>
        <v>A8046046</v>
      </c>
      <c r="B401" s="163">
        <v>46046</v>
      </c>
      <c r="C401" s="8">
        <f>IF(BS_CONTROLE[[#This Row],[DATA]]="","",WEEKNUM(BS_CONTROLE[[#This Row],[DATA]]))</f>
        <v>4</v>
      </c>
      <c r="D401" s="51" t="s">
        <v>731</v>
      </c>
      <c r="E401" s="309">
        <v>502</v>
      </c>
      <c r="F401" s="167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1513</v>
      </c>
      <c r="J401" s="37">
        <v>98</v>
      </c>
      <c r="K401" s="37">
        <v>689.72900000000004</v>
      </c>
      <c r="L401" s="83">
        <v>750</v>
      </c>
      <c r="M401" s="199" t="s">
        <v>1542</v>
      </c>
      <c r="N401" s="199" t="s">
        <v>1543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94" t="s">
        <v>1338</v>
      </c>
      <c r="W401" s="327" t="s">
        <v>1347</v>
      </c>
      <c r="X401" s="51" t="s">
        <v>972</v>
      </c>
      <c r="Y401" s="153" t="s">
        <v>975</v>
      </c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97" t="str">
        <f>IF(BS_CONTROLE[[#This Row],[Local - Partida]]=0, "-", BS_CONTROLE[[#This Row],[Local - Partida]])</f>
        <v>TAL</v>
      </c>
      <c r="AL401" s="297" t="str">
        <f>IF(BS_CONTROLE[[#This Row],[Local - Encerramento]]=0, "-", BS_CONTROLE[[#This Row],[Local - Encerramento]])</f>
        <v>TEX</v>
      </c>
      <c r="AM401" s="297" t="str">
        <f>IF(BS_CONTROLE[[#This Row],[Entre - Estações]]=0, "-", BS_CONTROLE[[#This Row],[Entre - Estações]])</f>
        <v>TAL-TEX</v>
      </c>
      <c r="AN401" s="297" t="str">
        <f>IF(BS_CONTROLE[[#This Row],[SB]]=0, "-", BS_CONTROLE[[#This Row],[SB]])</f>
        <v>TALTEX</v>
      </c>
      <c r="AO401" s="280">
        <f>IF(BS_CONTROLE[[#This Row],[SUB]]=0, "-", BS_CONTROLE[[#This Row],[SUB]])</f>
        <v>98</v>
      </c>
      <c r="AP401" s="281">
        <f>IF(BS_CONTROLE[[#This Row],[KM - Inicio]]=0, "-", BS_CONTROLE[[#This Row],[KM - Inicio]])</f>
        <v>689.72900000000004</v>
      </c>
      <c r="AQ401" s="281">
        <f>IF(BS_CONTROLE[[#This Row],[KM - Fim]]=0, "-", BS_CONTROLE[[#This Row],[KM - Fim]])</f>
        <v>750</v>
      </c>
      <c r="AR401" s="237">
        <v>0.35625000000000001</v>
      </c>
      <c r="AS401" s="237">
        <v>0.43958333333333333</v>
      </c>
      <c r="AT401" s="237">
        <v>0.48125000000000001</v>
      </c>
      <c r="AU401" s="237"/>
      <c r="AV401" s="237"/>
      <c r="AW401" s="237"/>
      <c r="AX401" s="38"/>
      <c r="AY401" s="30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406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406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82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301" t="s">
        <v>1544</v>
      </c>
      <c r="BK401" s="16" t="s">
        <v>1544</v>
      </c>
      <c r="BL401" s="15"/>
      <c r="BM401" s="14" t="s">
        <v>996</v>
      </c>
      <c r="BN401" s="14" t="s">
        <v>996</v>
      </c>
      <c r="BO401" s="160" t="s">
        <v>996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20" t="str">
        <f>IF(BN401="","",SUBSTITUTE(BM401," ","")&amp;SUBSTITUTE(BN401," ",""))</f>
        <v>OKOK</v>
      </c>
    </row>
    <row r="402" spans="1:72" hidden="1">
      <c r="A402" s="162" t="str">
        <f>D402&amp;B402</f>
        <v/>
      </c>
      <c r="B402" s="163"/>
      <c r="C402" s="8" t="str">
        <f>IF(BS_CONTROLE[[#This Row],[DATA]]="","",WEEKNUM(BS_CONTROLE[[#This Row],[DATA]]))</f>
        <v/>
      </c>
      <c r="D402" s="51"/>
      <c r="E402" s="309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32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7" t="str">
        <f>IF(BS_CONTROLE[[#This Row],[Local - Partida]]=0, "-", BS_CONTROLE[[#This Row],[Local - Partida]])</f>
        <v>-</v>
      </c>
      <c r="AL402" s="297" t="str">
        <f>IF(BS_CONTROLE[[#This Row],[Local - Encerramento]]=0, "-", BS_CONTROLE[[#This Row],[Local - Encerramento]])</f>
        <v>-</v>
      </c>
      <c r="AM402" s="297" t="str">
        <f>IF(BS_CONTROLE[[#This Row],[Entre - Estações]]=0, "-", BS_CONTROLE[[#This Row],[Entre - Estações]])</f>
        <v>-</v>
      </c>
      <c r="AN402" s="297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0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1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 ht="23.25">
      <c r="A403" s="162" t="str">
        <f>D403&amp;B403</f>
        <v>V8646046</v>
      </c>
      <c r="B403" s="163">
        <v>46046</v>
      </c>
      <c r="C403" s="8">
        <f>IF(BS_CONTROLE[[#This Row],[DATA]]="","",WEEKNUM(BS_CONTROLE[[#This Row],[DATA]]))</f>
        <v>4</v>
      </c>
      <c r="D403" s="51" t="s">
        <v>813</v>
      </c>
      <c r="E403" s="309">
        <v>504</v>
      </c>
      <c r="F403" s="167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94" t="s">
        <v>1481</v>
      </c>
      <c r="W403" s="327" t="s">
        <v>1237</v>
      </c>
      <c r="X403" s="51" t="s">
        <v>972</v>
      </c>
      <c r="Y403" s="153" t="s">
        <v>975</v>
      </c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97" t="str">
        <f>IF(BS_CONTROLE[[#This Row],[Local - Partida]]=0, "-", BS_CONTROLE[[#This Row],[Local - Partida]])</f>
        <v>TSF</v>
      </c>
      <c r="AL403" s="297" t="str">
        <f>IF(BS_CONTROLE[[#This Row],[Local - Encerramento]]=0, "-", BS_CONTROLE[[#This Row],[Local - Encerramento]])</f>
        <v>TSF</v>
      </c>
      <c r="AM403" s="297" t="str">
        <f>IF(BS_CONTROLE[[#This Row],[Entre - Estações]]=0, "-", BS_CONTROLE[[#This Row],[Entre - Estações]])</f>
        <v>TBS-TAL</v>
      </c>
      <c r="AN403" s="297" t="str">
        <f>IF(BS_CONTROLE[[#This Row],[SB]]=0, "-", BS_CONTROLE[[#This Row],[SB]])</f>
        <v>TBS671</v>
      </c>
      <c r="AO403" s="280">
        <f>IF(BS_CONTROLE[[#This Row],[SUB]]=0, "-", BS_CONTROLE[[#This Row],[SUB]])</f>
        <v>98</v>
      </c>
      <c r="AP403" s="281">
        <f>IF(BS_CONTROLE[[#This Row],[KM - Inicio]]=0, "-", BS_CONTROLE[[#This Row],[KM - Inicio]])</f>
        <v>668</v>
      </c>
      <c r="AQ403" s="281">
        <f>IF(BS_CONTROLE[[#This Row],[KM - Fim]]=0, "-", BS_CONTROLE[[#This Row],[KM - Fim]])</f>
        <v>670</v>
      </c>
      <c r="AR403" s="237">
        <v>0.45277777777777778</v>
      </c>
      <c r="AS403" s="237">
        <v>0</v>
      </c>
      <c r="AT403" s="237">
        <v>0</v>
      </c>
      <c r="AU403" s="237"/>
      <c r="AV403" s="237"/>
      <c r="AW403" s="237"/>
      <c r="AX403" s="38"/>
      <c r="AY403" s="30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406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406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82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301" t="s">
        <v>1545</v>
      </c>
      <c r="BK403" s="16" t="s">
        <v>1545</v>
      </c>
      <c r="BL403" s="15"/>
      <c r="BM403" s="14" t="s">
        <v>988</v>
      </c>
      <c r="BN403" s="14" t="s">
        <v>1018</v>
      </c>
      <c r="BO403" s="160" t="s">
        <v>1076</v>
      </c>
      <c r="BP403" s="17" t="s">
        <v>1545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20" t="str">
        <f>IF(BN403="","",SUBSTITUTE(BM403," ","")&amp;SUBSTITUTE(BN403," ",""))</f>
        <v>MecanizaçãoAtivos</v>
      </c>
    </row>
    <row r="404" spans="1:72" hidden="1">
      <c r="A404" s="162" t="str">
        <f>D404&amp;B404</f>
        <v/>
      </c>
      <c r="B404" s="163"/>
      <c r="C404" s="8" t="str">
        <f>IF(BS_CONTROLE[[#This Row],[DATA]]="","",WEEKNUM(BS_CONTROLE[[#This Row],[DATA]]))</f>
        <v/>
      </c>
      <c r="D404" s="51"/>
      <c r="E404" s="309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406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406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32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7" t="str">
        <f>IF(BS_CONTROLE[[#This Row],[Local - Partida]]=0, "-", BS_CONTROLE[[#This Row],[Local - Partida]])</f>
        <v>-</v>
      </c>
      <c r="AL404" s="297" t="str">
        <f>IF(BS_CONTROLE[[#This Row],[Local - Encerramento]]=0, "-", BS_CONTROLE[[#This Row],[Local - Encerramento]])</f>
        <v>-</v>
      </c>
      <c r="AM404" s="297" t="str">
        <f>IF(BS_CONTROLE[[#This Row],[Entre - Estações]]=0, "-", BS_CONTROLE[[#This Row],[Entre - Estações]])</f>
        <v>-</v>
      </c>
      <c r="AN404" s="297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0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1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 hidden="1">
      <c r="A405" s="162" t="str">
        <f>D405&amp;B405</f>
        <v/>
      </c>
      <c r="B405" s="163"/>
      <c r="C405" s="8" t="str">
        <f>IF(BS_CONTROLE[[#This Row],[DATA]]="","",WEEKNUM(BS_CONTROLE[[#This Row],[DATA]]))</f>
        <v/>
      </c>
      <c r="D405" s="51"/>
      <c r="E405" s="309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32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7" t="str">
        <f>IF(BS_CONTROLE[[#This Row],[Local - Partida]]=0, "-", BS_CONTROLE[[#This Row],[Local - Partida]])</f>
        <v>-</v>
      </c>
      <c r="AL405" s="297" t="str">
        <f>IF(BS_CONTROLE[[#This Row],[Local - Encerramento]]=0, "-", BS_CONTROLE[[#This Row],[Local - Encerramento]])</f>
        <v>-</v>
      </c>
      <c r="AM405" s="297" t="str">
        <f>IF(BS_CONTROLE[[#This Row],[Entre - Estações]]=0, "-", BS_CONTROLE[[#This Row],[Entre - Estações]])</f>
        <v>-</v>
      </c>
      <c r="AN405" s="297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0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1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 hidden="1">
      <c r="A406" s="162" t="str">
        <f>D406&amp;B406</f>
        <v>W70</v>
      </c>
      <c r="B406" s="163"/>
      <c r="C406" s="8" t="str">
        <f>IF(BS_CONTROLE[[#This Row],[DATA]]="","",WEEKNUM(BS_CONTROLE[[#This Row],[DATA]]))</f>
        <v/>
      </c>
      <c r="D406" s="51" t="s">
        <v>847</v>
      </c>
      <c r="E406" s="309">
        <v>507</v>
      </c>
      <c r="F406" s="167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32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97" t="str">
        <f>IF(BS_CONTROLE[[#This Row],[Local - Partida]]=0, "-", BS_CONTROLE[[#This Row],[Local - Partida]])</f>
        <v>-</v>
      </c>
      <c r="AL406" s="297" t="str">
        <f>IF(BS_CONTROLE[[#This Row],[Local - Encerramento]]=0, "-", BS_CONTROLE[[#This Row],[Local - Encerramento]])</f>
        <v>-</v>
      </c>
      <c r="AM406" s="297" t="str">
        <f>IF(BS_CONTROLE[[#This Row],[Entre - Estações]]=0, "-", BS_CONTROLE[[#This Row],[Entre - Estações]])</f>
        <v>-</v>
      </c>
      <c r="AN406" s="297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0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1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 hidden="1">
      <c r="A407" s="162" t="str">
        <f>D407&amp;B407</f>
        <v/>
      </c>
      <c r="B407" s="163"/>
      <c r="C407" s="8" t="str">
        <f>IF(BS_CONTROLE[[#This Row],[DATA]]="","",WEEKNUM(BS_CONTROLE[[#This Row],[DATA]]))</f>
        <v/>
      </c>
      <c r="D407" s="51"/>
      <c r="E407" s="309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32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7" t="str">
        <f>IF(BS_CONTROLE[[#This Row],[Local - Partida]]=0, "-", BS_CONTROLE[[#This Row],[Local - Partida]])</f>
        <v>-</v>
      </c>
      <c r="AL407" s="297" t="str">
        <f>IF(BS_CONTROLE[[#This Row],[Local - Encerramento]]=0, "-", BS_CONTROLE[[#This Row],[Local - Encerramento]])</f>
        <v>-</v>
      </c>
      <c r="AM407" s="297" t="str">
        <f>IF(BS_CONTROLE[[#This Row],[Entre - Estações]]=0, "-", BS_CONTROLE[[#This Row],[Entre - Estações]])</f>
        <v>-</v>
      </c>
      <c r="AN407" s="297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0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1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 hidden="1">
      <c r="A408" s="162" t="str">
        <f>D408&amp;B408</f>
        <v/>
      </c>
      <c r="B408" s="163"/>
      <c r="C408" s="8" t="str">
        <f>IF(BS_CONTROLE[[#This Row],[DATA]]="","",WEEKNUM(BS_CONTROLE[[#This Row],[DATA]]))</f>
        <v/>
      </c>
      <c r="D408" s="51"/>
      <c r="E408" s="310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32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7" t="str">
        <f>IF(BS_CONTROLE[[#This Row],[Local - Partida]]=0, "-", BS_CONTROLE[[#This Row],[Local - Partida]])</f>
        <v>-</v>
      </c>
      <c r="AL408" s="297" t="str">
        <f>IF(BS_CONTROLE[[#This Row],[Local - Encerramento]]=0, "-", BS_CONTROLE[[#This Row],[Local - Encerramento]])</f>
        <v>-</v>
      </c>
      <c r="AM408" s="297" t="str">
        <f>IF(BS_CONTROLE[[#This Row],[Entre - Estações]]=0, "-", BS_CONTROLE[[#This Row],[Entre - Estações]])</f>
        <v>-</v>
      </c>
      <c r="AN408" s="297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0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1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>
      <c r="A409" s="162" t="str">
        <f>D409&amp;B409</f>
        <v>MARCOS (TF-520)46046</v>
      </c>
      <c r="B409" s="163">
        <v>46046</v>
      </c>
      <c r="C409" s="8">
        <f>IF(BS_CONTROLE[[#This Row],[DATA]]="","",WEEKNUM(BS_CONTROLE[[#This Row],[DATA]]))</f>
        <v>4</v>
      </c>
      <c r="D409" s="51" t="s">
        <v>928</v>
      </c>
      <c r="E409" s="309">
        <v>510</v>
      </c>
      <c r="F409" s="167" t="s">
        <v>792</v>
      </c>
      <c r="G409" s="9" t="str">
        <f>IF(D409="","*",VLOOKUP(F409,BS_ATIVIDADE[#All],3,FALSE))</f>
        <v>SOLDA</v>
      </c>
      <c r="H409" s="142" t="s">
        <v>1546</v>
      </c>
      <c r="I409" s="142" t="s">
        <v>609</v>
      </c>
      <c r="J409" s="37">
        <v>74</v>
      </c>
      <c r="K409" s="37">
        <v>288.024</v>
      </c>
      <c r="L409" s="83" t="s">
        <v>609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9" t="s">
        <v>1546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94" t="s">
        <v>1285</v>
      </c>
      <c r="W409" s="327" t="s">
        <v>1547</v>
      </c>
      <c r="X409" s="51" t="s">
        <v>972</v>
      </c>
      <c r="Y409" s="153" t="s">
        <v>975</v>
      </c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97" t="str">
        <f>IF(BS_CONTROLE[[#This Row],[Local - Partida]]=0, "-", BS_CONTROLE[[#This Row],[Local - Partida]])</f>
        <v>TCSSUL</v>
      </c>
      <c r="AL409" s="297" t="str">
        <f>IF(BS_CONTROLE[[#This Row],[Local - Encerramento]]=0, "-", BS_CONTROLE[[#This Row],[Local - Encerramento]])</f>
        <v>-</v>
      </c>
      <c r="AM409" s="297" t="str">
        <f>IF(BS_CONTROLE[[#This Row],[Entre - Estações]]=0, "-", BS_CONTROLE[[#This Row],[Entre - Estações]])</f>
        <v>TCS</v>
      </c>
      <c r="AN409" s="297" t="str">
        <f>IF(BS_CONTROLE[[#This Row],[SB]]=0, "-", BS_CONTROLE[[#This Row],[SB]])</f>
        <v>TCSSUL</v>
      </c>
      <c r="AO409" s="280">
        <f>IF(BS_CONTROLE[[#This Row],[SUB]]=0, "-", BS_CONTROLE[[#This Row],[SUB]])</f>
        <v>74</v>
      </c>
      <c r="AP409" s="281">
        <f>IF(BS_CONTROLE[[#This Row],[KM - Inicio]]=0, "-", BS_CONTROLE[[#This Row],[KM - Inicio]])</f>
        <v>288.024</v>
      </c>
      <c r="AQ409" s="281" t="str">
        <f>IF(BS_CONTROLE[[#This Row],[KM - Fim]]=0, "-", BS_CONTROLE[[#This Row],[KM - Fim]])</f>
        <v>-</v>
      </c>
      <c r="AR409" s="237">
        <v>0.34166666666666667</v>
      </c>
      <c r="AS409" s="237">
        <v>0</v>
      </c>
      <c r="AT409" s="237">
        <v>0</v>
      </c>
      <c r="AU409" s="237"/>
      <c r="AV409" s="237"/>
      <c r="AW409" s="237"/>
      <c r="AX409" s="38"/>
      <c r="AY409" s="30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406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406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82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301" t="s">
        <v>1548</v>
      </c>
      <c r="BK409" s="16" t="s">
        <v>1548</v>
      </c>
      <c r="BL409" s="15"/>
      <c r="BM409" s="14" t="s">
        <v>991</v>
      </c>
      <c r="BN409" s="14" t="s">
        <v>1020</v>
      </c>
      <c r="BO409" s="160" t="s">
        <v>1082</v>
      </c>
      <c r="BP409" s="17" t="s">
        <v>1548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20" t="str">
        <f>IF(BN409="","",SUBSTITUTE(BM409," ","")&amp;SUBSTITUTE(BN409," ",""))</f>
        <v>CCOCirculaçãoIntervaloOportunidade</v>
      </c>
    </row>
    <row r="410" spans="1:72" hidden="1">
      <c r="A410" s="162" t="str">
        <f>D410&amp;B410</f>
        <v/>
      </c>
      <c r="B410" s="163"/>
      <c r="C410" s="8" t="str">
        <f>IF(BS_CONTROLE[[#This Row],[DATA]]="","",WEEKNUM(BS_CONTROLE[[#This Row],[DATA]]))</f>
        <v/>
      </c>
      <c r="D410" s="51"/>
      <c r="E410" s="309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32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7" t="str">
        <f>IF(BS_CONTROLE[[#This Row],[Local - Partida]]=0, "-", BS_CONTROLE[[#This Row],[Local - Partida]])</f>
        <v>-</v>
      </c>
      <c r="AL410" s="297" t="str">
        <f>IF(BS_CONTROLE[[#This Row],[Local - Encerramento]]=0, "-", BS_CONTROLE[[#This Row],[Local - Encerramento]])</f>
        <v>-</v>
      </c>
      <c r="AM410" s="297" t="str">
        <f>IF(BS_CONTROLE[[#This Row],[Entre - Estações]]=0, "-", BS_CONTROLE[[#This Row],[Entre - Estações]])</f>
        <v>-</v>
      </c>
      <c r="AN410" s="297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0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1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>
      <c r="A411" s="162" t="str">
        <f>D411&amp;B411</f>
        <v>E1446046</v>
      </c>
      <c r="B411" s="163">
        <v>46046</v>
      </c>
      <c r="C411" s="8">
        <f>IF(BS_CONTROLE[[#This Row],[DATA]]="","",WEEKNUM(BS_CONTROLE[[#This Row],[DATA]]))</f>
        <v>4</v>
      </c>
      <c r="D411" s="51" t="s">
        <v>748</v>
      </c>
      <c r="E411" s="309">
        <v>512</v>
      </c>
      <c r="F411" s="167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9" t="s">
        <v>1549</v>
      </c>
      <c r="N411" s="199" t="s">
        <v>1550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94" t="s">
        <v>1397</v>
      </c>
      <c r="W411" s="327" t="s">
        <v>1551</v>
      </c>
      <c r="X411" s="51" t="s">
        <v>972</v>
      </c>
      <c r="Y411" s="153" t="s">
        <v>975</v>
      </c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97" t="str">
        <f>IF(BS_CONTROLE[[#This Row],[Local - Partida]]=0, "-", BS_CONTROLE[[#This Row],[Local - Partida]])</f>
        <v>PPP</v>
      </c>
      <c r="AL411" s="297" t="str">
        <f>IF(BS_CONTROLE[[#This Row],[Local - Encerramento]]=0, "-", BS_CONTROLE[[#This Row],[Local - Encerramento]])</f>
        <v>PGU</v>
      </c>
      <c r="AM411" s="297" t="str">
        <f>IF(BS_CONTROLE[[#This Row],[Entre - Estações]]=0, "-", BS_CONTROLE[[#This Row],[Entre - Estações]])</f>
        <v>PPP-PGU</v>
      </c>
      <c r="AN411" s="297" t="str">
        <f>IF(BS_CONTROLE[[#This Row],[SB]]=0, "-", BS_CONTROLE[[#This Row],[SB]])</f>
        <v>PPPPGU</v>
      </c>
      <c r="AO411" s="280">
        <f>IF(BS_CONTROLE[[#This Row],[SUB]]=0, "-", BS_CONTROLE[[#This Row],[SUB]])</f>
        <v>101</v>
      </c>
      <c r="AP411" s="281">
        <f>IF(BS_CONTROLE[[#This Row],[KM - Inicio]]=0, "-", BS_CONTROLE[[#This Row],[KM - Inicio]])</f>
        <v>1142.701</v>
      </c>
      <c r="AQ411" s="281">
        <f>IF(BS_CONTROLE[[#This Row],[KM - Fim]]=0, "-", BS_CONTROLE[[#This Row],[KM - Fim]])</f>
        <v>938.32500000000005</v>
      </c>
      <c r="AR411" s="237">
        <v>0.87916666666666665</v>
      </c>
      <c r="AS411" s="237">
        <v>0.88263888888888886</v>
      </c>
      <c r="AT411" s="237">
        <v>0.9243055555555556</v>
      </c>
      <c r="AU411" s="237"/>
      <c r="AV411" s="237"/>
      <c r="AW411" s="237"/>
      <c r="AX411" s="38"/>
      <c r="AY411" s="30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406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406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82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301" t="s">
        <v>1552</v>
      </c>
      <c r="BK411" s="16" t="s">
        <v>1553</v>
      </c>
      <c r="BL411" s="15"/>
      <c r="BM411" s="14" t="s">
        <v>996</v>
      </c>
      <c r="BN411" s="14" t="s">
        <v>996</v>
      </c>
      <c r="BO411" s="160" t="s">
        <v>996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20" t="str">
        <f>IF(BN411="","",SUBSTITUTE(BM411," ","")&amp;SUBSTITUTE(BN411," ",""))</f>
        <v>OKOK</v>
      </c>
    </row>
    <row r="412" spans="1:72" hidden="1">
      <c r="A412" s="162" t="str">
        <f>D412&amp;B412</f>
        <v/>
      </c>
      <c r="B412" s="163"/>
      <c r="C412" s="8" t="str">
        <f>IF(BS_CONTROLE[[#This Row],[DATA]]="","",WEEKNUM(BS_CONTROLE[[#This Row],[DATA]]))</f>
        <v/>
      </c>
      <c r="D412" s="51"/>
      <c r="E412" s="309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32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7" t="str">
        <f>IF(BS_CONTROLE[[#This Row],[Local - Partida]]=0, "-", BS_CONTROLE[[#This Row],[Local - Partida]])</f>
        <v>-</v>
      </c>
      <c r="AL412" s="297" t="str">
        <f>IF(BS_CONTROLE[[#This Row],[Local - Encerramento]]=0, "-", BS_CONTROLE[[#This Row],[Local - Encerramento]])</f>
        <v>-</v>
      </c>
      <c r="AM412" s="297" t="str">
        <f>IF(BS_CONTROLE[[#This Row],[Entre - Estações]]=0, "-", BS_CONTROLE[[#This Row],[Entre - Estações]])</f>
        <v>-</v>
      </c>
      <c r="AN412" s="297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0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1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 hidden="1">
      <c r="A413" s="162" t="str">
        <f>D413&amp;B413</f>
        <v/>
      </c>
      <c r="B413" s="163"/>
      <c r="C413" s="8" t="str">
        <f>IF(BS_CONTROLE[[#This Row],[DATA]]="","",WEEKNUM(BS_CONTROLE[[#This Row],[DATA]]))</f>
        <v/>
      </c>
      <c r="D413" s="51"/>
      <c r="E413" s="309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32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7" t="str">
        <f>IF(BS_CONTROLE[[#This Row],[Local - Partida]]=0, "-", BS_CONTROLE[[#This Row],[Local - Partida]])</f>
        <v>-</v>
      </c>
      <c r="AL413" s="297" t="str">
        <f>IF(BS_CONTROLE[[#This Row],[Local - Encerramento]]=0, "-", BS_CONTROLE[[#This Row],[Local - Encerramento]])</f>
        <v>-</v>
      </c>
      <c r="AM413" s="297" t="str">
        <f>IF(BS_CONTROLE[[#This Row],[Entre - Estações]]=0, "-", BS_CONTROLE[[#This Row],[Entre - Estações]])</f>
        <v>-</v>
      </c>
      <c r="AN413" s="297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0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1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 hidden="1">
      <c r="A414" s="162" t="str">
        <f>D414&amp;B414</f>
        <v/>
      </c>
      <c r="B414" s="163"/>
      <c r="C414" s="8" t="str">
        <f>IF(BS_CONTROLE[[#This Row],[DATA]]="","",WEEKNUM(BS_CONTROLE[[#This Row],[DATA]]))</f>
        <v/>
      </c>
      <c r="D414" s="51"/>
      <c r="E414" s="309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32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7" t="str">
        <f>IF(BS_CONTROLE[[#This Row],[Local - Partida]]=0, "-", BS_CONTROLE[[#This Row],[Local - Partida]])</f>
        <v>-</v>
      </c>
      <c r="AL414" s="297" t="str">
        <f>IF(BS_CONTROLE[[#This Row],[Local - Encerramento]]=0, "-", BS_CONTROLE[[#This Row],[Local - Encerramento]])</f>
        <v>-</v>
      </c>
      <c r="AM414" s="297" t="str">
        <f>IF(BS_CONTROLE[[#This Row],[Entre - Estações]]=0, "-", BS_CONTROLE[[#This Row],[Entre - Estações]])</f>
        <v>-</v>
      </c>
      <c r="AN414" s="297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0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1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>
      <c r="A415" s="162" t="str">
        <f>D415&amp;B415</f>
        <v>W7146047</v>
      </c>
      <c r="B415" s="163">
        <v>46047</v>
      </c>
      <c r="C415" s="8">
        <f>IF(BS_CONTROLE[[#This Row],[DATA]]="","",WEEKNUM(BS_CONTROLE[[#This Row],[DATA]]))</f>
        <v>5</v>
      </c>
      <c r="D415" s="222" t="s">
        <v>848</v>
      </c>
      <c r="E415" s="309">
        <v>516</v>
      </c>
      <c r="F415" s="223" t="s">
        <v>785</v>
      </c>
      <c r="G415" s="154" t="str">
        <f>IF(D415="","*",VLOOKUP(F415,BS_ATIVIDADE[#All],3,FALSE))</f>
        <v>PEDRA</v>
      </c>
      <c r="H415" s="224" t="s">
        <v>77</v>
      </c>
      <c r="I415" s="224" t="s">
        <v>77</v>
      </c>
      <c r="J415" s="225">
        <v>98</v>
      </c>
      <c r="K415" s="225">
        <v>712.5</v>
      </c>
      <c r="L415" s="226">
        <v>707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24">
        <v>0.375</v>
      </c>
      <c r="P415" s="224">
        <v>0.125</v>
      </c>
      <c r="Q415" s="226">
        <v>37</v>
      </c>
      <c r="R415" s="176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6" t="str">
        <f>IFERROR(_xlfn.XLOOKUP(J415, BASE_MAPA!$E$2:$E$359, BASE_MAPA!$J$2:$J$359), "ERRO")</f>
        <v>ALTO ARAGUAIA - RONDONOPOLIS</v>
      </c>
      <c r="V415" s="295" t="s">
        <v>1338</v>
      </c>
      <c r="W415" s="360" t="s">
        <v>1822</v>
      </c>
      <c r="X415" s="51" t="s">
        <v>972</v>
      </c>
      <c r="Y415" s="230"/>
      <c r="Z415" s="230"/>
      <c r="AA415" s="231" t="s">
        <v>1823</v>
      </c>
      <c r="AB415" s="228" t="s">
        <v>974</v>
      </c>
      <c r="AC415" s="228" t="s">
        <v>970</v>
      </c>
      <c r="AD415" s="229">
        <v>0.35416666666666669</v>
      </c>
      <c r="AE415" s="226" t="s">
        <v>609</v>
      </c>
      <c r="AF415" s="226" t="s">
        <v>609</v>
      </c>
      <c r="AG415" s="226"/>
      <c r="AH415" s="232"/>
      <c r="AI415" s="167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97" t="str">
        <f>IF(BS_CONTROLE[[#This Row],[Local - Partida]]=0, "-", BS_CONTROLE[[#This Row],[Local - Partida]])</f>
        <v>744TEX</v>
      </c>
      <c r="AL415" s="297" t="str">
        <f>IF(BS_CONTROLE[[#This Row],[Local - Encerramento]]=0, "-", BS_CONTROLE[[#This Row],[Local - Encerramento]])</f>
        <v>744TEX</v>
      </c>
      <c r="AM415" s="297" t="str">
        <f>IF(BS_CONTROLE[[#This Row],[Entre - Estações]]=0, "-", BS_CONTROLE[[#This Row],[Entre - Estações]])</f>
        <v>TAL-TSF</v>
      </c>
      <c r="AN415" s="297" t="str">
        <f>IF(BS_CONTROLE[[#This Row],[SB]]=0, "-", BS_CONTROLE[[#This Row],[SB]])</f>
        <v>710TSF</v>
      </c>
      <c r="AO415" s="280">
        <f>IF(BS_CONTROLE[[#This Row],[SUB]]=0, "-", BS_CONTROLE[[#This Row],[SUB]])</f>
        <v>98</v>
      </c>
      <c r="AP415" s="281">
        <f>IF(BS_CONTROLE[[#This Row],[KM - Inicio]]=0, "-", BS_CONTROLE[[#This Row],[KM - Inicio]])</f>
        <v>712.5</v>
      </c>
      <c r="AQ415" s="281">
        <f>IF(BS_CONTROLE[[#This Row],[KM - Fim]]=0, "-", BS_CONTROLE[[#This Row],[KM - Fim]])</f>
        <v>707</v>
      </c>
      <c r="AR415" s="298">
        <v>0.33541666666666664</v>
      </c>
      <c r="AS415" s="298">
        <v>0</v>
      </c>
      <c r="AT415" s="298">
        <v>0</v>
      </c>
      <c r="AU415" s="298"/>
      <c r="AV415" s="298"/>
      <c r="AW415" s="298"/>
      <c r="AX415" s="159"/>
      <c r="AY415" s="308">
        <f>IF(D415="","*",IFERROR(IF(ISODD(COUNT(AS415:AX415)),"ERRO",SUM((AT415-AS415),(AV415-AU415),(AX415-AW415))),"ERRO"))</f>
        <v>0</v>
      </c>
      <c r="AZ415" s="157"/>
      <c r="BA415" s="233">
        <v>0</v>
      </c>
      <c r="BB415" s="176" t="str">
        <f>IFERROR(_xlfn.XLOOKUP(AI415, BS_ATIVIDADE[ATIVIDADE],BS_ATIVIDADE[UNIDADE] ), "*")</f>
        <v>VAGÕES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8" t="str">
        <f>IFERROR(_xlfn.XLOOKUP(AO415, BASE_MAPA!$E$2:$E$359, BASE_MAPA!$J$2:$J$359), "ERRO")</f>
        <v>ALTO ARAGUAIA - RONDONOPOLIS</v>
      </c>
      <c r="BF415" s="282" t="str">
        <f>IF(BS_CONTROLE[[#This Row],[Responsavel pelo boletim]]=0, "-", BS_CONTROLE[[#This Row],[Responsavel pelo boletim]])</f>
        <v>Camila</v>
      </c>
      <c r="BG415" s="183"/>
      <c r="BH415" s="184">
        <v>0</v>
      </c>
      <c r="BI415" s="184"/>
      <c r="BJ415" s="302" t="s">
        <v>1824</v>
      </c>
      <c r="BK415" s="184" t="s">
        <v>1824</v>
      </c>
      <c r="BL415" s="183"/>
      <c r="BM415" s="177" t="s">
        <v>991</v>
      </c>
      <c r="BN415" s="177" t="s">
        <v>1020</v>
      </c>
      <c r="BO415" s="209" t="s">
        <v>1082</v>
      </c>
      <c r="BP415" s="185" t="s">
        <v>1824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20" t="str">
        <f>IF(BN415="","",SUBSTITUTE(BM415," ","")&amp;SUBSTITUTE(BN415," ",""))</f>
        <v>CCOCirculaçãoIntervaloOportunidade</v>
      </c>
    </row>
    <row r="416" spans="1:72" hidden="1">
      <c r="A416" s="162" t="str">
        <f>D416&amp;B416</f>
        <v/>
      </c>
      <c r="B416" s="163"/>
      <c r="C416" s="8" t="str">
        <f>IF(BS_CONTROLE[[#This Row],[DATA]]="","",WEEKNUM(BS_CONTROLE[[#This Row],[DATA]]))</f>
        <v/>
      </c>
      <c r="D416" s="51"/>
      <c r="E416" s="309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32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7" t="str">
        <f>IF(BS_CONTROLE[[#This Row],[Local - Partida]]=0, "-", BS_CONTROLE[[#This Row],[Local - Partida]])</f>
        <v>-</v>
      </c>
      <c r="AL416" s="297" t="str">
        <f>IF(BS_CONTROLE[[#This Row],[Local - Encerramento]]=0, "-", BS_CONTROLE[[#This Row],[Local - Encerramento]])</f>
        <v>-</v>
      </c>
      <c r="AM416" s="297" t="str">
        <f>IF(BS_CONTROLE[[#This Row],[Entre - Estações]]=0, "-", BS_CONTROLE[[#This Row],[Entre - Estações]])</f>
        <v>-</v>
      </c>
      <c r="AN416" s="297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0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1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 hidden="1">
      <c r="A417" s="162" t="str">
        <f>D417&amp;B417</f>
        <v/>
      </c>
      <c r="B417" s="163"/>
      <c r="C417" s="8" t="str">
        <f>IF(BS_CONTROLE[[#This Row],[DATA]]="","",WEEKNUM(BS_CONTROLE[[#This Row],[DATA]]))</f>
        <v/>
      </c>
      <c r="D417" s="51"/>
      <c r="E417" s="309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32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7" t="str">
        <f>IF(BS_CONTROLE[[#This Row],[Local - Partida]]=0, "-", BS_CONTROLE[[#This Row],[Local - Partida]])</f>
        <v>-</v>
      </c>
      <c r="AL417" s="297" t="str">
        <f>IF(BS_CONTROLE[[#This Row],[Local - Encerramento]]=0, "-", BS_CONTROLE[[#This Row],[Local - Encerramento]])</f>
        <v>-</v>
      </c>
      <c r="AM417" s="297" t="str">
        <f>IF(BS_CONTROLE[[#This Row],[Entre - Estações]]=0, "-", BS_CONTROLE[[#This Row],[Entre - Estações]])</f>
        <v>-</v>
      </c>
      <c r="AN417" s="297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298"/>
      <c r="AS417" s="298"/>
      <c r="AT417" s="298"/>
      <c r="AU417" s="237"/>
      <c r="AV417" s="237"/>
      <c r="AW417" s="237"/>
      <c r="AX417" s="38"/>
      <c r="AY417" s="30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1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>
      <c r="A418" s="162" t="str">
        <f>D418&amp;B418</f>
        <v>V8646047</v>
      </c>
      <c r="B418" s="163">
        <v>46047</v>
      </c>
      <c r="C418" s="8">
        <f>IF(BS_CONTROLE[[#This Row],[DATA]]="","",WEEKNUM(BS_CONTROLE[[#This Row],[DATA]]))</f>
        <v>5</v>
      </c>
      <c r="D418" s="51" t="s">
        <v>813</v>
      </c>
      <c r="E418" s="309">
        <v>519</v>
      </c>
      <c r="F418" s="167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6" t="str">
        <f>IFERROR(_xlfn.XLOOKUP(J418, BASE_MAPA!$E$2:$E$359, BASE_MAPA!$J$2:$J$359), "ERRO")</f>
        <v>ALTO ARAGUAIA - RONDONOPOLIS</v>
      </c>
      <c r="V418" s="294" t="s">
        <v>1481</v>
      </c>
      <c r="W418" s="327" t="s">
        <v>1825</v>
      </c>
      <c r="X418" s="51" t="s">
        <v>972</v>
      </c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97" t="str">
        <f>IF(BS_CONTROLE[[#This Row],[Local - Partida]]=0, "-", BS_CONTROLE[[#This Row],[Local - Partida]])</f>
        <v>TSF</v>
      </c>
      <c r="AL418" s="297" t="str">
        <f>IF(BS_CONTROLE[[#This Row],[Local - Encerramento]]=0, "-", BS_CONTROLE[[#This Row],[Local - Encerramento]])</f>
        <v>TSF</v>
      </c>
      <c r="AM418" s="297" t="str">
        <f>IF(BS_CONTROLE[[#This Row],[Entre - Estações]]=0, "-", BS_CONTROLE[[#This Row],[Entre - Estações]])</f>
        <v>TAL-TSF</v>
      </c>
      <c r="AN418" s="297" t="str">
        <f>IF(BS_CONTROLE[[#This Row],[SB]]=0, "-", BS_CONTROLE[[#This Row],[SB]])</f>
        <v>710TSF</v>
      </c>
      <c r="AO418" s="280">
        <f>IF(BS_CONTROLE[[#This Row],[SUB]]=0, "-", BS_CONTROLE[[#This Row],[SUB]])</f>
        <v>98</v>
      </c>
      <c r="AP418" s="281">
        <f>IF(BS_CONTROLE[[#This Row],[KM - Inicio]]=0, "-", BS_CONTROLE[[#This Row],[KM - Inicio]])</f>
        <v>712</v>
      </c>
      <c r="AQ418" s="281">
        <f>IF(BS_CONTROLE[[#This Row],[KM - Fim]]=0, "-", BS_CONTROLE[[#This Row],[KM - Fim]])</f>
        <v>716</v>
      </c>
      <c r="AR418" s="298">
        <v>0.4548611111111111</v>
      </c>
      <c r="AS418" s="298">
        <v>0.79305555555555551</v>
      </c>
      <c r="AT418" s="298">
        <v>0.87638888888888888</v>
      </c>
      <c r="AU418" s="237"/>
      <c r="AV418" s="237"/>
      <c r="AW418" s="237"/>
      <c r="AX418" s="38"/>
      <c r="AY418" s="30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8" t="str">
        <f>IFERROR(_xlfn.XLOOKUP(AO418, BASE_MAPA!$E$2:$E$359, BASE_MAPA!$J$2:$J$359), "ERRO")</f>
        <v>ALTO ARAGUAIA - RONDONOPOLIS</v>
      </c>
      <c r="BF418" s="282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301" t="s">
        <v>1826</v>
      </c>
      <c r="BK418" s="16" t="s">
        <v>1827</v>
      </c>
      <c r="BL418" s="15"/>
      <c r="BM418" s="14" t="s">
        <v>996</v>
      </c>
      <c r="BN418" s="14" t="s">
        <v>996</v>
      </c>
      <c r="BO418" s="160" t="s">
        <v>996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20" t="str">
        <f>IF(BN418="","",SUBSTITUTE(BM418," ","")&amp;SUBSTITUTE(BN418," ",""))</f>
        <v>OKOK</v>
      </c>
    </row>
    <row r="419" spans="1:72" hidden="1">
      <c r="A419" s="162" t="str">
        <f>D419&amp;B419</f>
        <v/>
      </c>
      <c r="B419" s="163"/>
      <c r="C419" s="8" t="str">
        <f>IF(BS_CONTROLE[[#This Row],[DATA]]="","",WEEKNUM(BS_CONTROLE[[#This Row],[DATA]]))</f>
        <v/>
      </c>
      <c r="D419" s="51"/>
      <c r="E419" s="309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32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7" t="str">
        <f>IF(BS_CONTROLE[[#This Row],[Local - Partida]]=0, "-", BS_CONTROLE[[#This Row],[Local - Partida]])</f>
        <v>-</v>
      </c>
      <c r="AL419" s="297" t="str">
        <f>IF(BS_CONTROLE[[#This Row],[Local - Encerramento]]=0, "-", BS_CONTROLE[[#This Row],[Local - Encerramento]])</f>
        <v>-</v>
      </c>
      <c r="AM419" s="297" t="str">
        <f>IF(BS_CONTROLE[[#This Row],[Entre - Estações]]=0, "-", BS_CONTROLE[[#This Row],[Entre - Estações]])</f>
        <v>-</v>
      </c>
      <c r="AN419" s="297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298"/>
      <c r="AS419" s="298"/>
      <c r="AT419" s="298"/>
      <c r="AU419" s="237"/>
      <c r="AV419" s="237"/>
      <c r="AW419" s="237"/>
      <c r="AX419" s="38"/>
      <c r="AY419" s="30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1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>
      <c r="A420" s="162" t="str">
        <f>D420&amp;B420</f>
        <v>E1446047</v>
      </c>
      <c r="B420" s="163">
        <v>46047</v>
      </c>
      <c r="C420" s="8">
        <f>IF(BS_CONTROLE[[#This Row],[DATA]]="","",WEEKNUM(BS_CONTROLE[[#This Row],[DATA]]))</f>
        <v>5</v>
      </c>
      <c r="D420" s="51" t="s">
        <v>748</v>
      </c>
      <c r="E420" s="310">
        <v>521</v>
      </c>
      <c r="F420" s="167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9" t="s">
        <v>1828</v>
      </c>
      <c r="N420" s="199" t="s">
        <v>1829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6" t="str">
        <f>IFERROR(_xlfn.XLOOKUP(J420, BASE_MAPA!$E$2:$E$359, BASE_MAPA!$J$2:$J$359), "ERRO")</f>
        <v>PORTO NACIONAL - OURO VERDE</v>
      </c>
      <c r="V420" s="294" t="s">
        <v>1397</v>
      </c>
      <c r="W420" s="327" t="s">
        <v>1830</v>
      </c>
      <c r="X420" s="51" t="s">
        <v>972</v>
      </c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97" t="str">
        <f>IF(BS_CONTROLE[[#This Row],[Local - Partida]]=0, "-", BS_CONTROLE[[#This Row],[Local - Partida]])</f>
        <v>PGU</v>
      </c>
      <c r="AL420" s="297" t="str">
        <f>IF(BS_CONTROLE[[#This Row],[Local - Encerramento]]=0, "-", BS_CONTROLE[[#This Row],[Local - Encerramento]])</f>
        <v>PPN</v>
      </c>
      <c r="AM420" s="297" t="str">
        <f>IF(BS_CONTROLE[[#This Row],[Entre - Estações]]=0, "-", BS_CONTROLE[[#This Row],[Entre - Estações]])</f>
        <v>PGU-PPN</v>
      </c>
      <c r="AN420" s="297" t="str">
        <f>IF(BS_CONTROLE[[#This Row],[SB]]=0, "-", BS_CONTROLE[[#This Row],[SB]])</f>
        <v>PGUPPN</v>
      </c>
      <c r="AO420" s="280">
        <f>IF(BS_CONTROLE[[#This Row],[SUB]]=0, "-", BS_CONTROLE[[#This Row],[SUB]])</f>
        <v>101</v>
      </c>
      <c r="AP420" s="281">
        <f>IF(BS_CONTROLE[[#This Row],[KM - Inicio]]=0, "-", BS_CONTROLE[[#This Row],[KM - Inicio]])</f>
        <v>938.32500000000005</v>
      </c>
      <c r="AQ420" s="281">
        <f>IF(BS_CONTROLE[[#This Row],[KM - Fim]]=0, "-", BS_CONTROLE[[#This Row],[KM - Fim]])</f>
        <v>719.92</v>
      </c>
      <c r="AR420" s="298">
        <v>0.82013888888888886</v>
      </c>
      <c r="AS420" s="298">
        <v>0.82013888888888886</v>
      </c>
      <c r="AT420" s="298">
        <v>0.8618055555555556</v>
      </c>
      <c r="AU420" s="237"/>
      <c r="AV420" s="237"/>
      <c r="AW420" s="237"/>
      <c r="AX420" s="38"/>
      <c r="AY420" s="30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8" t="str">
        <f>IFERROR(_xlfn.XLOOKUP(AO420, BASE_MAPA!$E$2:$E$359, BASE_MAPA!$J$2:$J$359), "ERRO")</f>
        <v>PORTO NACIONAL - OURO VERDE</v>
      </c>
      <c r="BF420" s="282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301" t="s">
        <v>1831</v>
      </c>
      <c r="BK420" s="16" t="s">
        <v>1553</v>
      </c>
      <c r="BL420" s="15"/>
      <c r="BM420" s="14" t="s">
        <v>996</v>
      </c>
      <c r="BN420" s="14" t="s">
        <v>996</v>
      </c>
      <c r="BO420" s="160" t="s">
        <v>996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20" t="str">
        <f>IF(BN420="","",SUBSTITUTE(BM420," ","")&amp;SUBSTITUTE(BN420," ",""))</f>
        <v>OKOK</v>
      </c>
    </row>
    <row r="421" spans="1:72" hidden="1">
      <c r="A421" s="162" t="str">
        <f>D421&amp;B421</f>
        <v/>
      </c>
      <c r="B421" s="163"/>
      <c r="C421" s="8" t="str">
        <f>IF(BS_CONTROLE[[#This Row],[DATA]]="","",WEEKNUM(BS_CONTROLE[[#This Row],[DATA]]))</f>
        <v/>
      </c>
      <c r="D421" s="51"/>
      <c r="E421" s="309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32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7" t="str">
        <f>IF(BS_CONTROLE[[#This Row],[Local - Partida]]=0, "-", BS_CONTROLE[[#This Row],[Local - Partida]])</f>
        <v>-</v>
      </c>
      <c r="AL421" s="297" t="str">
        <f>IF(BS_CONTROLE[[#This Row],[Local - Encerramento]]=0, "-", BS_CONTROLE[[#This Row],[Local - Encerramento]])</f>
        <v>-</v>
      </c>
      <c r="AM421" s="297" t="str">
        <f>IF(BS_CONTROLE[[#This Row],[Entre - Estações]]=0, "-", BS_CONTROLE[[#This Row],[Entre - Estações]])</f>
        <v>-</v>
      </c>
      <c r="AN421" s="297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298"/>
      <c r="AS421" s="298"/>
      <c r="AT421" s="298"/>
      <c r="AU421" s="237"/>
      <c r="AV421" s="237"/>
      <c r="AW421" s="237"/>
      <c r="AX421" s="38"/>
      <c r="AY421" s="30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1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 hidden="1">
      <c r="A422" s="162" t="str">
        <f>D422&amp;B422</f>
        <v/>
      </c>
      <c r="B422" s="163"/>
      <c r="C422" s="8" t="str">
        <f>IF(BS_CONTROLE[[#This Row],[DATA]]="","",WEEKNUM(BS_CONTROLE[[#This Row],[DATA]]))</f>
        <v/>
      </c>
      <c r="D422" s="51"/>
      <c r="E422" s="309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32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7" t="str">
        <f>IF(BS_CONTROLE[[#This Row],[Local - Partida]]=0, "-", BS_CONTROLE[[#This Row],[Local - Partida]])</f>
        <v>-</v>
      </c>
      <c r="AL422" s="297" t="str">
        <f>IF(BS_CONTROLE[[#This Row],[Local - Encerramento]]=0, "-", BS_CONTROLE[[#This Row],[Local - Encerramento]])</f>
        <v>-</v>
      </c>
      <c r="AM422" s="297" t="str">
        <f>IF(BS_CONTROLE[[#This Row],[Entre - Estações]]=0, "-", BS_CONTROLE[[#This Row],[Entre - Estações]])</f>
        <v>-</v>
      </c>
      <c r="AN422" s="297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298"/>
      <c r="AS422" s="298"/>
      <c r="AT422" s="298"/>
      <c r="AU422" s="237"/>
      <c r="AV422" s="237"/>
      <c r="AW422" s="237"/>
      <c r="AX422" s="38"/>
      <c r="AY422" s="30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1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 hidden="1">
      <c r="A423" s="162" t="str">
        <f>D423&amp;B423</f>
        <v/>
      </c>
      <c r="B423" s="163"/>
      <c r="C423" s="8" t="str">
        <f>IF(BS_CONTROLE[[#This Row],[DATA]]="","",WEEKNUM(BS_CONTROLE[[#This Row],[DATA]]))</f>
        <v/>
      </c>
      <c r="D423" s="51"/>
      <c r="E423" s="309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32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7" t="str">
        <f>IF(BS_CONTROLE[[#This Row],[Local - Partida]]=0, "-", BS_CONTROLE[[#This Row],[Local - Partida]])</f>
        <v>-</v>
      </c>
      <c r="AL423" s="297" t="str">
        <f>IF(BS_CONTROLE[[#This Row],[Local - Encerramento]]=0, "-", BS_CONTROLE[[#This Row],[Local - Encerramento]])</f>
        <v>-</v>
      </c>
      <c r="AM423" s="297" t="str">
        <f>IF(BS_CONTROLE[[#This Row],[Entre - Estações]]=0, "-", BS_CONTROLE[[#This Row],[Entre - Estações]])</f>
        <v>-</v>
      </c>
      <c r="AN423" s="297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298"/>
      <c r="AS423" s="298"/>
      <c r="AT423" s="298"/>
      <c r="AU423" s="237"/>
      <c r="AV423" s="237"/>
      <c r="AW423" s="237"/>
      <c r="AX423" s="38"/>
      <c r="AY423" s="30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1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 hidden="1">
      <c r="A424" s="162" t="str">
        <f>D424&amp;B424</f>
        <v>V8646048</v>
      </c>
      <c r="B424" s="163">
        <v>46048</v>
      </c>
      <c r="C424" s="8">
        <f>IF(BS_CONTROLE[[#This Row],[DATA]]="","",WEEKNUM(BS_CONTROLE[[#This Row],[DATA]]))</f>
        <v>5</v>
      </c>
      <c r="D424" s="51" t="s">
        <v>813</v>
      </c>
      <c r="E424" s="309">
        <v>525</v>
      </c>
      <c r="F424" s="167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6" t="str">
        <f>IFERROR(_xlfn.XLOOKUP(J424, BASE_MAPA!$E$2:$E$359, BASE_MAPA!$J$2:$J$359), "ERRO")</f>
        <v>ALTO ARAGUAIA - RONDONOPOLIS</v>
      </c>
      <c r="V424" s="294" t="s">
        <v>1481</v>
      </c>
      <c r="W424" s="327" t="s">
        <v>1237</v>
      </c>
      <c r="X424" s="51" t="s">
        <v>967</v>
      </c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97" t="str">
        <f>IF(BS_CONTROLE[[#This Row],[Local - Partida]]=0, "-", BS_CONTROLE[[#This Row],[Local - Partida]])</f>
        <v>TSF</v>
      </c>
      <c r="AL424" s="297" t="str">
        <f>IF(BS_CONTROLE[[#This Row],[Local - Encerramento]]=0, "-", BS_CONTROLE[[#This Row],[Local - Encerramento]])</f>
        <v>TSF</v>
      </c>
      <c r="AM424" s="297" t="str">
        <f>IF(BS_CONTROLE[[#This Row],[Entre - Estações]]=0, "-", BS_CONTROLE[[#This Row],[Entre - Estações]])</f>
        <v>TAL-TSF</v>
      </c>
      <c r="AN424" s="297" t="str">
        <f>IF(BS_CONTROLE[[#This Row],[SB]]=0, "-", BS_CONTROLE[[#This Row],[SB]])</f>
        <v>TAL699</v>
      </c>
      <c r="AO424" s="280">
        <f>IF(BS_CONTROLE[[#This Row],[SUB]]=0, "-", BS_CONTROLE[[#This Row],[SUB]])</f>
        <v>98</v>
      </c>
      <c r="AP424" s="281">
        <f>IF(BS_CONTROLE[[#This Row],[KM - Inicio]]=0, "-", BS_CONTROLE[[#This Row],[KM - Inicio]])</f>
        <v>695.49300000000005</v>
      </c>
      <c r="AQ424" s="281">
        <f>IF(BS_CONTROLE[[#This Row],[KM - Fim]]=0, "-", BS_CONTROLE[[#This Row],[KM - Fim]])</f>
        <v>690.95399999999995</v>
      </c>
      <c r="AR424" s="298"/>
      <c r="AS424" s="298"/>
      <c r="AT424" s="298"/>
      <c r="AU424" s="237"/>
      <c r="AV424" s="237"/>
      <c r="AW424" s="237"/>
      <c r="AX424" s="38"/>
      <c r="AY424" s="308">
        <f>IF(D424="","*",IFERROR(IF(ISODD(COUNT(AS424:AX424)),"ERRO",SUM((AT424-AS424),(AV424-AU424),(AX424-AW424))),"ERRO"))</f>
        <v>0</v>
      </c>
      <c r="AZ424" s="13"/>
      <c r="BA424" s="71"/>
      <c r="BB424" s="10" t="str">
        <f>IFERROR(_xlfn.XLOOKUP(AI424, BS_ATIVIDADE[ATIVIDADE],BS_ATIVIDADE[UNIDADE] ), "*")</f>
        <v>M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8" t="str">
        <f>IFERROR(_xlfn.XLOOKUP(AO424, BASE_MAPA!$E$2:$E$359, BASE_MAPA!$J$2:$J$359), "ERRO")</f>
        <v>ALTO ARAGUAIA - RONDONOPOLIS</v>
      </c>
      <c r="BF424" s="282" t="str">
        <f>IF(BS_CONTROLE[[#This Row],[Responsavel pelo boletim]]=0, "-", BS_CONTROLE[[#This Row],[Responsavel pelo boletim]])</f>
        <v>Saulo</v>
      </c>
      <c r="BG424" s="15"/>
      <c r="BH424" s="16"/>
      <c r="BI424" s="16"/>
      <c r="BJ424" s="301" t="s">
        <v>1832</v>
      </c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Produção e Intervalo</v>
      </c>
      <c r="BR424" s="18">
        <f>IF(OR(B424="",F424=""),"*",AY424/P424)</f>
        <v>0</v>
      </c>
      <c r="BS424" s="18">
        <f>IF(OR(B424="",F424=""),"*",BA424/Q424)</f>
        <v>0</v>
      </c>
      <c r="BT424" s="220" t="str">
        <f>IF(BN424="","",SUBSTITUTE(BM424," ","")&amp;SUBSTITUTE(BN424," ",""))</f>
        <v/>
      </c>
    </row>
    <row r="425" spans="1:72" hidden="1">
      <c r="A425" s="162" t="str">
        <f>D425&amp;B425</f>
        <v/>
      </c>
      <c r="B425" s="163"/>
      <c r="C425" s="8" t="str">
        <f>IF(BS_CONTROLE[[#This Row],[DATA]]="","",WEEKNUM(BS_CONTROLE[[#This Row],[DATA]]))</f>
        <v/>
      </c>
      <c r="D425" s="51"/>
      <c r="E425" s="309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32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7" t="str">
        <f>IF(BS_CONTROLE[[#This Row],[Local - Partida]]=0, "-", BS_CONTROLE[[#This Row],[Local - Partida]])</f>
        <v>-</v>
      </c>
      <c r="AL425" s="297" t="str">
        <f>IF(BS_CONTROLE[[#This Row],[Local - Encerramento]]=0, "-", BS_CONTROLE[[#This Row],[Local - Encerramento]])</f>
        <v>-</v>
      </c>
      <c r="AM425" s="297" t="str">
        <f>IF(BS_CONTROLE[[#This Row],[Entre - Estações]]=0, "-", BS_CONTROLE[[#This Row],[Entre - Estações]])</f>
        <v>-</v>
      </c>
      <c r="AN425" s="297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298"/>
      <c r="AS425" s="298"/>
      <c r="AT425" s="298"/>
      <c r="AU425" s="237"/>
      <c r="AV425" s="237"/>
      <c r="AW425" s="237"/>
      <c r="AX425" s="38"/>
      <c r="AY425" s="30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1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 hidden="1">
      <c r="A426" s="162" t="str">
        <f>D426&amp;B426</f>
        <v>W7046048</v>
      </c>
      <c r="B426" s="163">
        <v>46048</v>
      </c>
      <c r="C426" s="8">
        <f>IF(BS_CONTROLE[[#This Row],[DATA]]="","",WEEKNUM(BS_CONTROLE[[#This Row],[DATA]]))</f>
        <v>5</v>
      </c>
      <c r="D426" s="51" t="s">
        <v>847</v>
      </c>
      <c r="E426" s="309">
        <v>527</v>
      </c>
      <c r="F426" s="167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9" t="s">
        <v>1833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6" t="str">
        <f>IFERROR(_xlfn.XLOOKUP(J426, BASE_MAPA!$E$2:$E$359, BASE_MAPA!$J$2:$J$359), "ERRO")</f>
        <v>ALTO ARAGUAIA - RONDONOPOLIS</v>
      </c>
      <c r="V426" s="294" t="s">
        <v>1338</v>
      </c>
      <c r="W426" s="327" t="s">
        <v>1822</v>
      </c>
      <c r="X426" s="51" t="s">
        <v>967</v>
      </c>
      <c r="Y426" s="153"/>
      <c r="Z426" s="153"/>
      <c r="AA426" s="143" t="s">
        <v>1834</v>
      </c>
      <c r="AB426" s="70" t="s">
        <v>964</v>
      </c>
      <c r="AC426" s="70" t="s">
        <v>970</v>
      </c>
      <c r="AD426" s="168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97" t="str">
        <f>IF(BS_CONTROLE[[#This Row],[Local - Partida]]=0, "-", BS_CONTROLE[[#This Row],[Local - Partida]])</f>
        <v>744TEX</v>
      </c>
      <c r="AL426" s="297" t="str">
        <f>IF(BS_CONTROLE[[#This Row],[Local - Encerramento]]=0, "-", BS_CONTROLE[[#This Row],[Local - Encerramento]])</f>
        <v>TGR2</v>
      </c>
      <c r="AM426" s="297" t="str">
        <f>IF(BS_CONTROLE[[#This Row],[Entre - Estações]]=0, "-", BS_CONTROLE[[#This Row],[Entre - Estações]])</f>
        <v>TAL-TSF</v>
      </c>
      <c r="AN426" s="297" t="str">
        <f>IF(BS_CONTROLE[[#This Row],[SB]]=0, "-", BS_CONTROLE[[#This Row],[SB]])</f>
        <v>710TSF/ 699-710</v>
      </c>
      <c r="AO426" s="280">
        <f>IF(BS_CONTROLE[[#This Row],[SUB]]=0, "-", BS_CONTROLE[[#This Row],[SUB]])</f>
        <v>98</v>
      </c>
      <c r="AP426" s="281">
        <f>IF(BS_CONTROLE[[#This Row],[KM - Inicio]]=0, "-", BS_CONTROLE[[#This Row],[KM - Inicio]])</f>
        <v>712.75</v>
      </c>
      <c r="AQ426" s="281">
        <f>IF(BS_CONTROLE[[#This Row],[KM - Fim]]=0, "-", BS_CONTROLE[[#This Row],[KM - Fim]])</f>
        <v>707</v>
      </c>
      <c r="AR426" s="298"/>
      <c r="AS426" s="298"/>
      <c r="AT426" s="298"/>
      <c r="AU426" s="237"/>
      <c r="AV426" s="237"/>
      <c r="AW426" s="237"/>
      <c r="AX426" s="38"/>
      <c r="AY426" s="308">
        <f>IF(D426="","*",IFERROR(IF(ISODD(COUNT(AS426:AX426)),"ERRO",SUM((AT426-AS426),(AV426-AU426),(AX426-AW426))),"ERRO"))</f>
        <v>0</v>
      </c>
      <c r="AZ426" s="13"/>
      <c r="BA426" s="71"/>
      <c r="BB426" s="10" t="str">
        <f>IFERROR(_xlfn.XLOOKUP(AI426, BS_ATIVIDADE[ATIVIDADE],BS_ATIVIDADE[UNIDADE] ), "*")</f>
        <v>VAGÕES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8" t="str">
        <f>IFERROR(_xlfn.XLOOKUP(AO426, BASE_MAPA!$E$2:$E$359, BASE_MAPA!$J$2:$J$359), "ERRO")</f>
        <v>ALTO ARAGUAIA - RONDONOPOLIS</v>
      </c>
      <c r="BF426" s="282" t="str">
        <f>IF(BS_CONTROLE[[#This Row],[Responsavel pelo boletim]]=0, "-", BS_CONTROLE[[#This Row],[Responsavel pelo boletim]])</f>
        <v>Camila</v>
      </c>
      <c r="BG426" s="15"/>
      <c r="BH426" s="16"/>
      <c r="BI426" s="16"/>
      <c r="BJ426" s="301" t="s">
        <v>1835</v>
      </c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20" t="str">
        <f>IF(BN426="","",SUBSTITUTE(BM426," ","")&amp;SUBSTITUTE(BN426," ",""))</f>
        <v/>
      </c>
    </row>
    <row r="427" spans="1:72" hidden="1">
      <c r="A427" s="162" t="str">
        <f>D427&amp;B427</f>
        <v/>
      </c>
      <c r="B427" s="163"/>
      <c r="C427" s="8" t="str">
        <f>IF(BS_CONTROLE[[#This Row],[DATA]]="","",WEEKNUM(BS_CONTROLE[[#This Row],[DATA]]))</f>
        <v/>
      </c>
      <c r="D427" s="51"/>
      <c r="E427" s="309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32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7" t="str">
        <f>IF(BS_CONTROLE[[#This Row],[Local - Partida]]=0, "-", BS_CONTROLE[[#This Row],[Local - Partida]])</f>
        <v>-</v>
      </c>
      <c r="AL427" s="297" t="str">
        <f>IF(BS_CONTROLE[[#This Row],[Local - Encerramento]]=0, "-", BS_CONTROLE[[#This Row],[Local - Encerramento]])</f>
        <v>-</v>
      </c>
      <c r="AM427" s="297" t="str">
        <f>IF(BS_CONTROLE[[#This Row],[Entre - Estações]]=0, "-", BS_CONTROLE[[#This Row],[Entre - Estações]])</f>
        <v>-</v>
      </c>
      <c r="AN427" s="297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298"/>
      <c r="AS427" s="298"/>
      <c r="AT427" s="298"/>
      <c r="AU427" s="237"/>
      <c r="AV427" s="237"/>
      <c r="AW427" s="237"/>
      <c r="AX427" s="38"/>
      <c r="AY427" s="30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1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 hidden="1">
      <c r="A428" s="162" t="str">
        <f>D428&amp;B428</f>
        <v/>
      </c>
      <c r="B428" s="163"/>
      <c r="C428" s="8" t="str">
        <f>IF(BS_CONTROLE[[#This Row],[DATA]]="","",WEEKNUM(BS_CONTROLE[[#This Row],[DATA]]))</f>
        <v/>
      </c>
      <c r="D428" s="51"/>
      <c r="E428" s="309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32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7" t="str">
        <f>IF(BS_CONTROLE[[#This Row],[Local - Partida]]=0, "-", BS_CONTROLE[[#This Row],[Local - Partida]])</f>
        <v>-</v>
      </c>
      <c r="AL428" s="297" t="str">
        <f>IF(BS_CONTROLE[[#This Row],[Local - Encerramento]]=0, "-", BS_CONTROLE[[#This Row],[Local - Encerramento]])</f>
        <v>-</v>
      </c>
      <c r="AM428" s="297" t="str">
        <f>IF(BS_CONTROLE[[#This Row],[Entre - Estações]]=0, "-", BS_CONTROLE[[#This Row],[Entre - Estações]])</f>
        <v>-</v>
      </c>
      <c r="AN428" s="297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298"/>
      <c r="AS428" s="298"/>
      <c r="AT428" s="298"/>
      <c r="AU428" s="237"/>
      <c r="AV428" s="237"/>
      <c r="AW428" s="237"/>
      <c r="AX428" s="38"/>
      <c r="AY428" s="30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1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 hidden="1">
      <c r="A429" s="162" t="str">
        <f>D429&amp;B429</f>
        <v>A6046048</v>
      </c>
      <c r="B429" s="163">
        <v>46048</v>
      </c>
      <c r="C429" s="8">
        <f>IF(BS_CONTROLE[[#This Row],[DATA]]="","",WEEKNUM(BS_CONTROLE[[#This Row],[DATA]]))</f>
        <v>5</v>
      </c>
      <c r="D429" s="51" t="s">
        <v>705</v>
      </c>
      <c r="E429" s="309">
        <v>530</v>
      </c>
      <c r="F429" s="167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1664</v>
      </c>
      <c r="J429" s="37">
        <v>74</v>
      </c>
      <c r="K429" s="37">
        <v>291</v>
      </c>
      <c r="L429" s="83">
        <v>1</v>
      </c>
      <c r="M429" s="199" t="s">
        <v>1665</v>
      </c>
      <c r="N429" s="199" t="s">
        <v>1836</v>
      </c>
      <c r="O429" s="142">
        <v>0.35416666666666669</v>
      </c>
      <c r="P429" s="142">
        <v>4.1666666666666664E-2</v>
      </c>
      <c r="Q429" s="83">
        <v>290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9" s="156" t="str">
        <f>IFERROR(_xlfn.XLOOKUP(J429, BASE_MAPA!$E$2:$E$359, BASE_MAPA!$J$2:$J$359), "ERRO")</f>
        <v>MARCO INICIAL - ALTO ARAGUAIA</v>
      </c>
      <c r="V429" s="294" t="s">
        <v>1285</v>
      </c>
      <c r="W429" s="327" t="s">
        <v>1347</v>
      </c>
      <c r="X429" s="51" t="s">
        <v>972</v>
      </c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97" t="str">
        <f>IF(BS_CONTROLE[[#This Row],[Local - Partida]]=0, "-", BS_CONTROLE[[#This Row],[Local - Partida]])</f>
        <v>TCS</v>
      </c>
      <c r="AL429" s="297" t="str">
        <f>IF(BS_CONTROLE[[#This Row],[Local - Encerramento]]=0, "-", BS_CONTROLE[[#This Row],[Local - Encerramento]])</f>
        <v>TMI</v>
      </c>
      <c r="AM429" s="297" t="str">
        <f>IF(BS_CONTROLE[[#This Row],[Entre - Estações]]=0, "-", BS_CONTROLE[[#This Row],[Entre - Estações]])</f>
        <v>TCS-TMI</v>
      </c>
      <c r="AN429" s="297" t="str">
        <f>IF(BS_CONTROLE[[#This Row],[SB]]=0, "-", BS_CONTROLE[[#This Row],[SB]])</f>
        <v>TCSTMI</v>
      </c>
      <c r="AO429" s="280">
        <f>IF(BS_CONTROLE[[#This Row],[SUB]]=0, "-", BS_CONTROLE[[#This Row],[SUB]])</f>
        <v>74</v>
      </c>
      <c r="AP429" s="281">
        <f>IF(BS_CONTROLE[[#This Row],[KM - Inicio]]=0, "-", BS_CONTROLE[[#This Row],[KM - Inicio]])</f>
        <v>291</v>
      </c>
      <c r="AQ429" s="281">
        <f>IF(BS_CONTROLE[[#This Row],[KM - Fim]]=0, "-", BS_CONTROLE[[#This Row],[KM - Fim]])</f>
        <v>1</v>
      </c>
      <c r="AR429" s="298"/>
      <c r="AS429" s="298"/>
      <c r="AT429" s="298"/>
      <c r="AU429" s="237"/>
      <c r="AV429" s="237"/>
      <c r="AW429" s="237"/>
      <c r="AX429" s="38"/>
      <c r="AY429" s="308">
        <f>IF(D429="","*",IFERROR(IF(ISODD(COUNT(AS429:AX429)),"ERRO",SUM((AT429-AS429),(AV429-AU429),(AX429-AW429))),"ERRO"))</f>
        <v>0</v>
      </c>
      <c r="AZ429" s="13"/>
      <c r="BA429" s="71"/>
      <c r="BB429" s="10" t="str">
        <f>IFERROR(_xlfn.XLOOKUP(AI429, BS_ATIVIDADE[ATIVIDADE],BS_ATIVIDADE[UNIDADE] ), "*")</f>
        <v>KM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9" s="158" t="str">
        <f>IFERROR(_xlfn.XLOOKUP(AO429, BASE_MAPA!$E$2:$E$359, BASE_MAPA!$J$2:$J$359), "ERRO")</f>
        <v>MARCO INICIAL - ALTO ARAGUAIA</v>
      </c>
      <c r="BF429" s="282" t="str">
        <f>IF(BS_CONTROLE[[#This Row],[Responsavel pelo boletim]]=0, "-", BS_CONTROLE[[#This Row],[Responsavel pelo boletim]])</f>
        <v>Herbert</v>
      </c>
      <c r="BG429" s="15"/>
      <c r="BH429" s="16"/>
      <c r="BI429" s="16"/>
      <c r="BJ429" s="301" t="s">
        <v>1837</v>
      </c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Produção e Intervalo</v>
      </c>
      <c r="BR429" s="18">
        <f>IF(OR(B429="",F429=""),"*",AY429/P429)</f>
        <v>0</v>
      </c>
      <c r="BS429" s="18">
        <f>IF(OR(B429="",F429=""),"*",BA429/Q429)</f>
        <v>0</v>
      </c>
      <c r="BT429" s="220" t="str">
        <f>IF(BN429="","",SUBSTITUTE(BM429," ","")&amp;SUBSTITUTE(BN429," ",""))</f>
        <v/>
      </c>
    </row>
    <row r="430" spans="1:72" hidden="1">
      <c r="A430" s="162" t="str">
        <f>D430&amp;B430</f>
        <v>MARCOS (TF-520)46048</v>
      </c>
      <c r="B430" s="163">
        <v>46048</v>
      </c>
      <c r="C430" s="8">
        <f>IF(BS_CONTROLE[[#This Row],[DATA]]="","",WEEKNUM(BS_CONTROLE[[#This Row],[DATA]]))</f>
        <v>5</v>
      </c>
      <c r="D430" s="51" t="s">
        <v>928</v>
      </c>
      <c r="E430" s="309">
        <v>510</v>
      </c>
      <c r="F430" s="167" t="s">
        <v>792</v>
      </c>
      <c r="G430" s="154" t="str">
        <f>IF(D430="","*",VLOOKUP(F430,BS_ATIVIDADE[#All],3,FALSE))</f>
        <v>SOLDA</v>
      </c>
      <c r="H430" s="142" t="s">
        <v>1546</v>
      </c>
      <c r="I430" s="142" t="s">
        <v>609</v>
      </c>
      <c r="J430" s="37">
        <v>74</v>
      </c>
      <c r="K430" s="37">
        <v>288.024</v>
      </c>
      <c r="L430" s="83" t="s">
        <v>609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9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6" t="str">
        <f>IFERROR(_xlfn.XLOOKUP(J430, BASE_MAPA!$E$2:$E$359, BASE_MAPA!$J$2:$J$359), "ERRO")</f>
        <v>MARCO INICIAL - ALTO ARAGUAIA</v>
      </c>
      <c r="V430" s="294" t="s">
        <v>1285</v>
      </c>
      <c r="W430" s="282" t="s">
        <v>1838</v>
      </c>
      <c r="X430" s="51" t="s">
        <v>967</v>
      </c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97" t="str">
        <f>IF(BS_CONTROLE[[#This Row],[Local - Partida]]=0, "-", BS_CONTROLE[[#This Row],[Local - Partida]])</f>
        <v>TCSSUL</v>
      </c>
      <c r="AL430" s="297" t="str">
        <f>IF(BS_CONTROLE[[#This Row],[Local - Encerramento]]=0, "-", BS_CONTROLE[[#This Row],[Local - Encerramento]])</f>
        <v>-</v>
      </c>
      <c r="AM430" s="297" t="str">
        <f>IF(BS_CONTROLE[[#This Row],[Entre - Estações]]=0, "-", BS_CONTROLE[[#This Row],[Entre - Estações]])</f>
        <v>TCS</v>
      </c>
      <c r="AN430" s="297" t="str">
        <f>IF(BS_CONTROLE[[#This Row],[SB]]=0, "-", BS_CONTROLE[[#This Row],[SB]])</f>
        <v>TCS2</v>
      </c>
      <c r="AO430" s="280">
        <f>IF(BS_CONTROLE[[#This Row],[SUB]]=0, "-", BS_CONTROLE[[#This Row],[SUB]])</f>
        <v>74</v>
      </c>
      <c r="AP430" s="281">
        <f>IF(BS_CONTROLE[[#This Row],[KM - Inicio]]=0, "-", BS_CONTROLE[[#This Row],[KM - Inicio]])</f>
        <v>288.024</v>
      </c>
      <c r="AQ430" s="281" t="str">
        <f>IF(BS_CONTROLE[[#This Row],[KM - Fim]]=0, "-", BS_CONTROLE[[#This Row],[KM - Fim]])</f>
        <v>-</v>
      </c>
      <c r="AR430" s="298">
        <v>0.33333333333333331</v>
      </c>
      <c r="AS430" s="298">
        <v>0.33888888888888891</v>
      </c>
      <c r="AT430" s="298">
        <v>0.40138888888888891</v>
      </c>
      <c r="AU430" s="237"/>
      <c r="AV430" s="237"/>
      <c r="AW430" s="237"/>
      <c r="AX430" s="38"/>
      <c r="AY430" s="308">
        <f>IF(D430="","*",IFERROR(IF(ISODD(COUNT(AS430:AX430)),"ERRO",SUM((AT430-AS430),(AV430-AU430),(AX430-AW430))),"ERRO"))</f>
        <v>6.25E-2</v>
      </c>
      <c r="AZ430" s="13"/>
      <c r="BA430" s="71"/>
      <c r="BB430" s="10" t="str">
        <f>IFERROR(_xlfn.XLOOKUP(AI430, BS_ATIVIDADE[ATIVIDADE],BS_ATIVIDADE[UNIDADE] ), "*")</f>
        <v>Nº DE SOLDA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8" t="str">
        <f>IFERROR(_xlfn.XLOOKUP(AO430, BASE_MAPA!$E$2:$E$359, BASE_MAPA!$J$2:$J$359), "ERRO")</f>
        <v>MARCO INICIAL - ALTO ARAGUAIA</v>
      </c>
      <c r="BF430" s="282" t="str">
        <f>IF(BS_CONTROLE[[#This Row],[Responsavel pelo boletim]]=0, "-", BS_CONTROLE[[#This Row],[Responsavel pelo boletim]])</f>
        <v>Herbert</v>
      </c>
      <c r="BG430" s="15"/>
      <c r="BH430" s="16">
        <v>1</v>
      </c>
      <c r="BI430" s="16"/>
      <c r="BJ430" s="301" t="s">
        <v>1839</v>
      </c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Produção e Intervalo</v>
      </c>
      <c r="BR430" s="18">
        <f>IF(OR(B430="",F430=""),"*",AY430/P430)</f>
        <v>0.75</v>
      </c>
      <c r="BS430" s="18">
        <f>IF(OR(B430="",F430=""),"*",BA430/Q430)</f>
        <v>0</v>
      </c>
      <c r="BT430" s="220" t="str">
        <f>IF(BN430="","",SUBSTITUTE(BM430," ","")&amp;SUBSTITUTE(BN430," ",""))</f>
        <v/>
      </c>
    </row>
    <row r="431" spans="1:72" hidden="1">
      <c r="A431" s="162" t="str">
        <f>D431&amp;B431</f>
        <v>A73</v>
      </c>
      <c r="B431" s="163"/>
      <c r="C431" s="8" t="str">
        <f>IF(BS_CONTROLE[[#This Row],[DATA]]="","",WEEKNUM(BS_CONTROLE[[#This Row],[DATA]]))</f>
        <v/>
      </c>
      <c r="D431" s="51" t="s">
        <v>725</v>
      </c>
      <c r="E431" s="309">
        <v>532</v>
      </c>
      <c r="F431" s="167" t="s">
        <v>631</v>
      </c>
      <c r="G431" s="154" t="str">
        <f>IF(D431="","*",VLOOKUP(F431,BS_ATIVIDADE[#All],3,FALSE))</f>
        <v>DETECÇÃO</v>
      </c>
      <c r="H431" s="142" t="s">
        <v>1240</v>
      </c>
      <c r="I431" s="142" t="s">
        <v>399</v>
      </c>
      <c r="J431" s="37">
        <v>72</v>
      </c>
      <c r="K431" s="37"/>
      <c r="L431" s="83"/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ARARAQUARA - COLOMBIA</v>
      </c>
      <c r="V431" s="294"/>
      <c r="W431" s="32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97" t="str">
        <f>IF(BS_CONTROLE[[#This Row],[Local - Partida]]=0, "-", BS_CONTROLE[[#This Row],[Local - Partida]])</f>
        <v>ZTO</v>
      </c>
      <c r="AL431" s="297" t="str">
        <f>IF(BS_CONTROLE[[#This Row],[Local - Encerramento]]=0, "-", BS_CONTROLE[[#This Row],[Local - Encerramento]])</f>
        <v>ZXE</v>
      </c>
      <c r="AM431" s="297" t="str">
        <f>IF(BS_CONTROLE[[#This Row],[Entre - Estações]]=0, "-", BS_CONTROLE[[#This Row],[Entre - Estações]])</f>
        <v>-</v>
      </c>
      <c r="AN431" s="297" t="str">
        <f>IF(BS_CONTROLE[[#This Row],[SB]]=0, "-", BS_CONTROLE[[#This Row],[SB]])</f>
        <v>-</v>
      </c>
      <c r="AO431" s="280">
        <f>IF(BS_CONTROLE[[#This Row],[SUB]]=0, "-", BS_CONTROLE[[#This Row],[SUB]])</f>
        <v>72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298"/>
      <c r="AS431" s="298"/>
      <c r="AT431" s="298"/>
      <c r="AU431" s="237"/>
      <c r="AV431" s="237"/>
      <c r="AW431" s="237"/>
      <c r="AX431" s="38"/>
      <c r="AY431" s="30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ARARAQUARA - COLOMBIA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1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 hidden="1">
      <c r="A432" s="162" t="str">
        <f>D432&amp;B432</f>
        <v/>
      </c>
      <c r="B432" s="163"/>
      <c r="C432" s="8" t="str">
        <f>IF(BS_CONTROLE[[#This Row],[DATA]]="","",WEEKNUM(BS_CONTROLE[[#This Row],[DATA]]))</f>
        <v/>
      </c>
      <c r="D432" s="51"/>
      <c r="E432" s="310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32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7" t="str">
        <f>IF(BS_CONTROLE[[#This Row],[Local - Partida]]=0, "-", BS_CONTROLE[[#This Row],[Local - Partida]])</f>
        <v>-</v>
      </c>
      <c r="AL432" s="297" t="str">
        <f>IF(BS_CONTROLE[[#This Row],[Local - Encerramento]]=0, "-", BS_CONTROLE[[#This Row],[Local - Encerramento]])</f>
        <v>-</v>
      </c>
      <c r="AM432" s="297" t="str">
        <f>IF(BS_CONTROLE[[#This Row],[Entre - Estações]]=0, "-", BS_CONTROLE[[#This Row],[Entre - Estações]])</f>
        <v>-</v>
      </c>
      <c r="AN432" s="297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298"/>
      <c r="AS432" s="298"/>
      <c r="AT432" s="298"/>
      <c r="AU432" s="237"/>
      <c r="AV432" s="237"/>
      <c r="AW432" s="237"/>
      <c r="AX432" s="38"/>
      <c r="AY432" s="30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1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 hidden="1">
      <c r="A433" s="162" t="str">
        <f>D433&amp;B433</f>
        <v/>
      </c>
      <c r="B433" s="163"/>
      <c r="C433" s="8" t="str">
        <f>IF(BS_CONTROLE[[#This Row],[DATA]]="","",WEEKNUM(BS_CONTROLE[[#This Row],[DATA]]))</f>
        <v/>
      </c>
      <c r="D433" s="51"/>
      <c r="E433" s="309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32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97" t="str">
        <f>IF(BS_CONTROLE[[#This Row],[Local - Partida]]=0, "-", BS_CONTROLE[[#This Row],[Local - Partida]])</f>
        <v>-</v>
      </c>
      <c r="AL433" s="297" t="str">
        <f>IF(BS_CONTROLE[[#This Row],[Local - Encerramento]]=0, "-", BS_CONTROLE[[#This Row],[Local - Encerramento]])</f>
        <v>-</v>
      </c>
      <c r="AM433" s="297" t="str">
        <f>IF(BS_CONTROLE[[#This Row],[Entre - Estações]]=0, "-", BS_CONTROLE[[#This Row],[Entre - Estações]])</f>
        <v>-</v>
      </c>
      <c r="AN433" s="297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298"/>
      <c r="AS433" s="298"/>
      <c r="AT433" s="298"/>
      <c r="AU433" s="237"/>
      <c r="AV433" s="237"/>
      <c r="AW433" s="237"/>
      <c r="AX433" s="38"/>
      <c r="AY433" s="30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1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 hidden="1">
      <c r="A434" s="162" t="str">
        <f>D434&amp;B434</f>
        <v/>
      </c>
      <c r="B434" s="163"/>
      <c r="C434" s="8" t="str">
        <f>IF(BS_CONTROLE[[#This Row],[DATA]]="","",WEEKNUM(BS_CONTROLE[[#This Row],[DATA]]))</f>
        <v/>
      </c>
      <c r="D434" s="51"/>
      <c r="E434" s="309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32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97" t="str">
        <f>IF(BS_CONTROLE[[#This Row],[Local - Partida]]=0, "-", BS_CONTROLE[[#This Row],[Local - Partida]])</f>
        <v>-</v>
      </c>
      <c r="AL434" s="297" t="str">
        <f>IF(BS_CONTROLE[[#This Row],[Local - Encerramento]]=0, "-", BS_CONTROLE[[#This Row],[Local - Encerramento]])</f>
        <v>-</v>
      </c>
      <c r="AM434" s="297" t="str">
        <f>IF(BS_CONTROLE[[#This Row],[Entre - Estações]]=0, "-", BS_CONTROLE[[#This Row],[Entre - Estações]])</f>
        <v>-</v>
      </c>
      <c r="AN434" s="297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298"/>
      <c r="AS434" s="298"/>
      <c r="AT434" s="298"/>
      <c r="AU434" s="237"/>
      <c r="AV434" s="237"/>
      <c r="AW434" s="237"/>
      <c r="AX434" s="38"/>
      <c r="AY434" s="30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1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 hidden="1">
      <c r="A435" s="162" t="str">
        <f>D435&amp;B435</f>
        <v/>
      </c>
      <c r="B435" s="163"/>
      <c r="C435" s="8" t="str">
        <f>IF(BS_CONTROLE[[#This Row],[DATA]]="","",WEEKNUM(BS_CONTROLE[[#This Row],[DATA]]))</f>
        <v/>
      </c>
      <c r="D435" s="51"/>
      <c r="E435" s="309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32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97" t="str">
        <f>IF(BS_CONTROLE[[#This Row],[Local - Partida]]=0, "-", BS_CONTROLE[[#This Row],[Local - Partida]])</f>
        <v>-</v>
      </c>
      <c r="AL435" s="297" t="str">
        <f>IF(BS_CONTROLE[[#This Row],[Local - Encerramento]]=0, "-", BS_CONTROLE[[#This Row],[Local - Encerramento]])</f>
        <v>-</v>
      </c>
      <c r="AM435" s="297" t="str">
        <f>IF(BS_CONTROLE[[#This Row],[Entre - Estações]]=0, "-", BS_CONTROLE[[#This Row],[Entre - Estações]])</f>
        <v>-</v>
      </c>
      <c r="AN435" s="297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298"/>
      <c r="AS435" s="298"/>
      <c r="AT435" s="298"/>
      <c r="AU435" s="237"/>
      <c r="AV435" s="237"/>
      <c r="AW435" s="237"/>
      <c r="AX435" s="38"/>
      <c r="AY435" s="30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1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 hidden="1">
      <c r="A436" s="162" t="str">
        <f>D436&amp;B436</f>
        <v/>
      </c>
      <c r="B436" s="163"/>
      <c r="C436" s="8" t="str">
        <f>IF(BS_CONTROLE[[#This Row],[DATA]]="","",WEEKNUM(BS_CONTROLE[[#This Row],[DATA]]))</f>
        <v/>
      </c>
      <c r="D436" s="51"/>
      <c r="E436" s="309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32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97" t="str">
        <f>IF(BS_CONTROLE[[#This Row],[Local - Partida]]=0, "-", BS_CONTROLE[[#This Row],[Local - Partida]])</f>
        <v>-</v>
      </c>
      <c r="AL436" s="297" t="str">
        <f>IF(BS_CONTROLE[[#This Row],[Local - Encerramento]]=0, "-", BS_CONTROLE[[#This Row],[Local - Encerramento]])</f>
        <v>-</v>
      </c>
      <c r="AM436" s="297" t="str">
        <f>IF(BS_CONTROLE[[#This Row],[Entre - Estações]]=0, "-", BS_CONTROLE[[#This Row],[Entre - Estações]])</f>
        <v>-</v>
      </c>
      <c r="AN436" s="297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298"/>
      <c r="AS436" s="298"/>
      <c r="AT436" s="298"/>
      <c r="AU436" s="237"/>
      <c r="AV436" s="237"/>
      <c r="AW436" s="237"/>
      <c r="AX436" s="38"/>
      <c r="AY436" s="30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1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 hidden="1">
      <c r="A437" s="162" t="str">
        <f>D437&amp;B437</f>
        <v/>
      </c>
      <c r="B437" s="163"/>
      <c r="C437" s="8" t="str">
        <f>IF(BS_CONTROLE[[#This Row],[DATA]]="","",WEEKNUM(BS_CONTROLE[[#This Row],[DATA]]))</f>
        <v/>
      </c>
      <c r="D437" s="51"/>
      <c r="E437" s="309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32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97" t="str">
        <f>IF(BS_CONTROLE[[#This Row],[Local - Partida]]=0, "-", BS_CONTROLE[[#This Row],[Local - Partida]])</f>
        <v>-</v>
      </c>
      <c r="AL437" s="297" t="str">
        <f>IF(BS_CONTROLE[[#This Row],[Local - Encerramento]]=0, "-", BS_CONTROLE[[#This Row],[Local - Encerramento]])</f>
        <v>-</v>
      </c>
      <c r="AM437" s="297" t="str">
        <f>IF(BS_CONTROLE[[#This Row],[Entre - Estações]]=0, "-", BS_CONTROLE[[#This Row],[Entre - Estações]])</f>
        <v>-</v>
      </c>
      <c r="AN437" s="297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298"/>
      <c r="AS437" s="298"/>
      <c r="AT437" s="298"/>
      <c r="AU437" s="237"/>
      <c r="AV437" s="237"/>
      <c r="AW437" s="237"/>
      <c r="AX437" s="38"/>
      <c r="AY437" s="30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1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 hidden="1">
      <c r="A438" s="162" t="str">
        <f>D438&amp;B438</f>
        <v/>
      </c>
      <c r="B438" s="163"/>
      <c r="C438" s="8" t="str">
        <f>IF(BS_CONTROLE[[#This Row],[DATA]]="","",WEEKNUM(BS_CONTROLE[[#This Row],[DATA]]))</f>
        <v/>
      </c>
      <c r="D438" s="51"/>
      <c r="E438" s="309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32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97" t="str">
        <f>IF(BS_CONTROLE[[#This Row],[Local - Partida]]=0, "-", BS_CONTROLE[[#This Row],[Local - Partida]])</f>
        <v>-</v>
      </c>
      <c r="AL438" s="297" t="str">
        <f>IF(BS_CONTROLE[[#This Row],[Local - Encerramento]]=0, "-", BS_CONTROLE[[#This Row],[Local - Encerramento]])</f>
        <v>-</v>
      </c>
      <c r="AM438" s="297" t="str">
        <f>IF(BS_CONTROLE[[#This Row],[Entre - Estações]]=0, "-", BS_CONTROLE[[#This Row],[Entre - Estações]])</f>
        <v>-</v>
      </c>
      <c r="AN438" s="297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298"/>
      <c r="AS438" s="298"/>
      <c r="AT438" s="298"/>
      <c r="AU438" s="237"/>
      <c r="AV438" s="237"/>
      <c r="AW438" s="237"/>
      <c r="AX438" s="38"/>
      <c r="AY438" s="30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1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 hidden="1">
      <c r="A439" s="162" t="str">
        <f>D439&amp;B439</f>
        <v/>
      </c>
      <c r="B439" s="163"/>
      <c r="C439" s="8" t="str">
        <f>IF(BS_CONTROLE[[#This Row],[DATA]]="","",WEEKNUM(BS_CONTROLE[[#This Row],[DATA]]))</f>
        <v/>
      </c>
      <c r="D439" s="51"/>
      <c r="E439" s="309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32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97" t="str">
        <f>IF(BS_CONTROLE[[#This Row],[Local - Partida]]=0, "-", BS_CONTROLE[[#This Row],[Local - Partida]])</f>
        <v>-</v>
      </c>
      <c r="AL439" s="297" t="str">
        <f>IF(BS_CONTROLE[[#This Row],[Local - Encerramento]]=0, "-", BS_CONTROLE[[#This Row],[Local - Encerramento]])</f>
        <v>-</v>
      </c>
      <c r="AM439" s="297" t="str">
        <f>IF(BS_CONTROLE[[#This Row],[Entre - Estações]]=0, "-", BS_CONTROLE[[#This Row],[Entre - Estações]])</f>
        <v>-</v>
      </c>
      <c r="AN439" s="297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298"/>
      <c r="AS439" s="298"/>
      <c r="AT439" s="298"/>
      <c r="AU439" s="237"/>
      <c r="AV439" s="237"/>
      <c r="AW439" s="237"/>
      <c r="AX439" s="38"/>
      <c r="AY439" s="30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1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 hidden="1">
      <c r="A440" s="162" t="str">
        <f>D440&amp;B440</f>
        <v/>
      </c>
      <c r="B440" s="163"/>
      <c r="C440" s="8" t="str">
        <f>IF(BS_CONTROLE[[#This Row],[DATA]]="","",WEEKNUM(BS_CONTROLE[[#This Row],[DATA]]))</f>
        <v/>
      </c>
      <c r="D440" s="51"/>
      <c r="E440" s="309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32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97" t="str">
        <f>IF(BS_CONTROLE[[#This Row],[Local - Partida]]=0, "-", BS_CONTROLE[[#This Row],[Local - Partida]])</f>
        <v>-</v>
      </c>
      <c r="AL440" s="297" t="str">
        <f>IF(BS_CONTROLE[[#This Row],[Local - Encerramento]]=0, "-", BS_CONTROLE[[#This Row],[Local - Encerramento]])</f>
        <v>-</v>
      </c>
      <c r="AM440" s="297" t="str">
        <f>IF(BS_CONTROLE[[#This Row],[Entre - Estações]]=0, "-", BS_CONTROLE[[#This Row],[Entre - Estações]])</f>
        <v>-</v>
      </c>
      <c r="AN440" s="297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298"/>
      <c r="AS440" s="298"/>
      <c r="AT440" s="298"/>
      <c r="AU440" s="237"/>
      <c r="AV440" s="237"/>
      <c r="AW440" s="237"/>
      <c r="AX440" s="38"/>
      <c r="AY440" s="30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1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 hidden="1">
      <c r="A441" s="162" t="str">
        <f>D441&amp;B441</f>
        <v/>
      </c>
      <c r="B441" s="163"/>
      <c r="C441" s="8"/>
      <c r="D441" s="51"/>
      <c r="E441" s="309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32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97" t="str">
        <f>IF(BS_CONTROLE[[#This Row],[Local - Partida]]=0, "-", BS_CONTROLE[[#This Row],[Local - Partida]])</f>
        <v>-</v>
      </c>
      <c r="AL441" s="297" t="str">
        <f>IF(BS_CONTROLE[[#This Row],[Local - Encerramento]]=0, "-", BS_CONTROLE[[#This Row],[Local - Encerramento]])</f>
        <v>-</v>
      </c>
      <c r="AM441" s="297" t="str">
        <f>IF(BS_CONTROLE[[#This Row],[Entre - Estações]]=0, "-", BS_CONTROLE[[#This Row],[Entre - Estações]])</f>
        <v>-</v>
      </c>
      <c r="AN441" s="297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298"/>
      <c r="AS441" s="298"/>
      <c r="AT441" s="298"/>
      <c r="AU441" s="237"/>
      <c r="AV441" s="237"/>
      <c r="AW441" s="237"/>
      <c r="AX441" s="38"/>
      <c r="AY441" s="30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1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 hidden="1">
      <c r="A442" s="162" t="str">
        <f>D442&amp;B442</f>
        <v/>
      </c>
      <c r="B442" s="163"/>
      <c r="C442" s="8"/>
      <c r="D442" s="51"/>
      <c r="E442" s="309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32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97" t="str">
        <f>IF(BS_CONTROLE[[#This Row],[Local - Partida]]=0, "-", BS_CONTROLE[[#This Row],[Local - Partida]])</f>
        <v>-</v>
      </c>
      <c r="AL442" s="297" t="str">
        <f>IF(BS_CONTROLE[[#This Row],[Local - Encerramento]]=0, "-", BS_CONTROLE[[#This Row],[Local - Encerramento]])</f>
        <v>-</v>
      </c>
      <c r="AM442" s="297" t="str">
        <f>IF(BS_CONTROLE[[#This Row],[Entre - Estações]]=0, "-", BS_CONTROLE[[#This Row],[Entre - Estações]])</f>
        <v>-</v>
      </c>
      <c r="AN442" s="297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298"/>
      <c r="AS442" s="298"/>
      <c r="AT442" s="298"/>
      <c r="AU442" s="237"/>
      <c r="AV442" s="237"/>
      <c r="AW442" s="237"/>
      <c r="AX442" s="38"/>
      <c r="AY442" s="30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1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 hidden="1">
      <c r="A443" s="162" t="str">
        <f>D443&amp;B443</f>
        <v/>
      </c>
      <c r="B443" s="163"/>
      <c r="C443" s="8"/>
      <c r="D443" s="51"/>
      <c r="E443" s="309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32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97" t="str">
        <f>IF(BS_CONTROLE[[#This Row],[Local - Partida]]=0, "-", BS_CONTROLE[[#This Row],[Local - Partida]])</f>
        <v>-</v>
      </c>
      <c r="AL443" s="297" t="str">
        <f>IF(BS_CONTROLE[[#This Row],[Local - Encerramento]]=0, "-", BS_CONTROLE[[#This Row],[Local - Encerramento]])</f>
        <v>-</v>
      </c>
      <c r="AM443" s="297" t="str">
        <f>IF(BS_CONTROLE[[#This Row],[Entre - Estações]]=0, "-", BS_CONTROLE[[#This Row],[Entre - Estações]])</f>
        <v>-</v>
      </c>
      <c r="AN443" s="297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298"/>
      <c r="AS443" s="298"/>
      <c r="AT443" s="298"/>
      <c r="AU443" s="237"/>
      <c r="AV443" s="237"/>
      <c r="AW443" s="237"/>
      <c r="AX443" s="38"/>
      <c r="AY443" s="30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1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 hidden="1">
      <c r="A444" s="162" t="str">
        <f>D444&amp;B444</f>
        <v/>
      </c>
      <c r="B444" s="163"/>
      <c r="C444" s="8"/>
      <c r="D444" s="51"/>
      <c r="E444" s="310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32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97" t="str">
        <f>IF(BS_CONTROLE[[#This Row],[Local - Partida]]=0, "-", BS_CONTROLE[[#This Row],[Local - Partida]])</f>
        <v>-</v>
      </c>
      <c r="AL444" s="297" t="str">
        <f>IF(BS_CONTROLE[[#This Row],[Local - Encerramento]]=0, "-", BS_CONTROLE[[#This Row],[Local - Encerramento]])</f>
        <v>-</v>
      </c>
      <c r="AM444" s="297" t="str">
        <f>IF(BS_CONTROLE[[#This Row],[Entre - Estações]]=0, "-", BS_CONTROLE[[#This Row],[Entre - Estações]])</f>
        <v>-</v>
      </c>
      <c r="AN444" s="297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98"/>
      <c r="AS444" s="298"/>
      <c r="AT444" s="298"/>
      <c r="AU444" s="237"/>
      <c r="AV444" s="237"/>
      <c r="AW444" s="237"/>
      <c r="AX444" s="38"/>
      <c r="AY444" s="30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1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 hidden="1">
      <c r="A445" s="162" t="str">
        <f>D445&amp;B445</f>
        <v/>
      </c>
      <c r="B445" s="163"/>
      <c r="C445" s="8"/>
      <c r="D445" s="51"/>
      <c r="E445" s="309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32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97" t="str">
        <f>IF(BS_CONTROLE[[#This Row],[Local - Partida]]=0, "-", BS_CONTROLE[[#This Row],[Local - Partida]])</f>
        <v>-</v>
      </c>
      <c r="AL445" s="297" t="str">
        <f>IF(BS_CONTROLE[[#This Row],[Local - Encerramento]]=0, "-", BS_CONTROLE[[#This Row],[Local - Encerramento]])</f>
        <v>-</v>
      </c>
      <c r="AM445" s="297" t="str">
        <f>IF(BS_CONTROLE[[#This Row],[Entre - Estações]]=0, "-", BS_CONTROLE[[#This Row],[Entre - Estações]])</f>
        <v>-</v>
      </c>
      <c r="AN445" s="297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98"/>
      <c r="AS445" s="298"/>
      <c r="AT445" s="298"/>
      <c r="AU445" s="237"/>
      <c r="AV445" s="237"/>
      <c r="AW445" s="237"/>
      <c r="AX445" s="38"/>
      <c r="AY445" s="30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1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 hidden="1">
      <c r="A446" s="162" t="str">
        <f>D446&amp;B446</f>
        <v/>
      </c>
      <c r="B446" s="163"/>
      <c r="C446" s="172"/>
      <c r="D446" s="173"/>
      <c r="E446" s="309">
        <v>547</v>
      </c>
      <c r="F446" s="157"/>
      <c r="G446" s="154"/>
      <c r="H446" s="175"/>
      <c r="I446" s="175"/>
      <c r="J446" s="155"/>
      <c r="K446" s="155"/>
      <c r="L446" s="174"/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5"/>
      <c r="P446" s="175"/>
      <c r="Q446" s="174"/>
      <c r="R446" s="176"/>
      <c r="S446" s="157"/>
      <c r="T446" s="157"/>
      <c r="U446" s="156"/>
      <c r="V446" s="296"/>
      <c r="W446" s="361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97" t="str">
        <f>IF(BS_CONTROLE[[#This Row],[Local - Partida]]=0, "-", BS_CONTROLE[[#This Row],[Local - Partida]])</f>
        <v>-</v>
      </c>
      <c r="AL446" s="297" t="str">
        <f>IF(BS_CONTROLE[[#This Row],[Local - Encerramento]]=0, "-", BS_CONTROLE[[#This Row],[Local - Encerramento]])</f>
        <v>-</v>
      </c>
      <c r="AM446" s="297" t="str">
        <f>IF(BS_CONTROLE[[#This Row],[Entre - Estações]]=0, "-", BS_CONTROLE[[#This Row],[Entre - Estações]])</f>
        <v>-</v>
      </c>
      <c r="AN446" s="297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98"/>
      <c r="AS446" s="298"/>
      <c r="AT446" s="298"/>
      <c r="AU446" s="299"/>
      <c r="AV446" s="299"/>
      <c r="AW446" s="299"/>
      <c r="AX446" s="180"/>
      <c r="AY446" s="308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2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 hidden="1">
      <c r="A447" s="162" t="str">
        <f>D447&amp;B447</f>
        <v/>
      </c>
      <c r="B447" s="163"/>
      <c r="C447" s="273"/>
      <c r="D447" s="274"/>
      <c r="E447" s="309">
        <v>548</v>
      </c>
      <c r="F447" s="157"/>
      <c r="G447" s="154"/>
      <c r="H447" s="159"/>
      <c r="I447" s="159"/>
      <c r="J447" s="227"/>
      <c r="K447" s="227"/>
      <c r="L447" s="174"/>
      <c r="M447" s="19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9"/>
      <c r="P447" s="159"/>
      <c r="Q447" s="174"/>
      <c r="R447" s="176"/>
      <c r="S447" s="157"/>
      <c r="T447" s="157"/>
      <c r="U447" s="156"/>
      <c r="V447" s="296"/>
      <c r="W447" s="361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297"/>
      <c r="AL447" s="297"/>
      <c r="AM447" s="297"/>
      <c r="AN447" s="297"/>
      <c r="AO447" s="280"/>
      <c r="AP447" s="281"/>
      <c r="AQ447" s="281"/>
      <c r="AR447" s="298"/>
      <c r="AS447" s="298"/>
      <c r="AT447" s="298"/>
      <c r="AU447" s="300"/>
      <c r="AV447" s="300"/>
      <c r="AW447" s="300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3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 hidden="1">
      <c r="A448" s="162" t="str">
        <f>D448&amp;B448</f>
        <v/>
      </c>
      <c r="B448" s="163"/>
      <c r="C448" s="273"/>
      <c r="D448" s="274"/>
      <c r="E448" s="309">
        <v>549</v>
      </c>
      <c r="F448" s="157"/>
      <c r="G448" s="154"/>
      <c r="H448" s="159"/>
      <c r="I448" s="159"/>
      <c r="J448" s="227"/>
      <c r="K448" s="227"/>
      <c r="L448" s="174"/>
      <c r="M448" s="19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9"/>
      <c r="P448" s="159"/>
      <c r="Q448" s="174"/>
      <c r="R448" s="176"/>
      <c r="S448" s="157"/>
      <c r="T448" s="157"/>
      <c r="U448" s="156"/>
      <c r="V448" s="296"/>
      <c r="W448" s="361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297"/>
      <c r="AL448" s="297"/>
      <c r="AM448" s="297"/>
      <c r="AN448" s="297"/>
      <c r="AO448" s="280"/>
      <c r="AP448" s="281"/>
      <c r="AQ448" s="281"/>
      <c r="AR448" s="298"/>
      <c r="AS448" s="298"/>
      <c r="AT448" s="298"/>
      <c r="AU448" s="300"/>
      <c r="AV448" s="300"/>
      <c r="AW448" s="300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3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 hidden="1">
      <c r="A449" s="162" t="str">
        <f>D449&amp;B449</f>
        <v/>
      </c>
      <c r="B449" s="163"/>
      <c r="C449" s="273"/>
      <c r="D449" s="274"/>
      <c r="E449" s="309">
        <v>550</v>
      </c>
      <c r="F449" s="157"/>
      <c r="G449" s="154"/>
      <c r="H449" s="159"/>
      <c r="I449" s="159"/>
      <c r="J449" s="227"/>
      <c r="K449" s="227"/>
      <c r="L449" s="174"/>
      <c r="M449" s="19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9"/>
      <c r="P449" s="159"/>
      <c r="Q449" s="174"/>
      <c r="R449" s="176"/>
      <c r="S449" s="157"/>
      <c r="T449" s="157"/>
      <c r="U449" s="156"/>
      <c r="V449" s="296"/>
      <c r="W449" s="361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297"/>
      <c r="AL449" s="297"/>
      <c r="AM449" s="297"/>
      <c r="AN449" s="297"/>
      <c r="AO449" s="280"/>
      <c r="AP449" s="281"/>
      <c r="AQ449" s="281"/>
      <c r="AR449" s="298"/>
      <c r="AS449" s="298"/>
      <c r="AT449" s="298"/>
      <c r="AU449" s="300"/>
      <c r="AV449" s="300"/>
      <c r="AW449" s="300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3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 hidden="1">
      <c r="A450" s="162" t="str">
        <f>D450&amp;B450</f>
        <v/>
      </c>
      <c r="B450" s="163"/>
      <c r="C450" s="273"/>
      <c r="D450" s="274"/>
      <c r="E450" s="309">
        <v>551</v>
      </c>
      <c r="F450" s="157"/>
      <c r="G450" s="154"/>
      <c r="H450" s="159"/>
      <c r="I450" s="159"/>
      <c r="J450" s="227"/>
      <c r="K450" s="227"/>
      <c r="L450" s="174"/>
      <c r="M450" s="19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9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9"/>
      <c r="P450" s="159"/>
      <c r="Q450" s="174"/>
      <c r="R450" s="176"/>
      <c r="S450" s="157"/>
      <c r="T450" s="157"/>
      <c r="U450" s="156"/>
      <c r="V450" s="296"/>
      <c r="W450" s="361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297"/>
      <c r="AL450" s="297"/>
      <c r="AM450" s="297"/>
      <c r="AN450" s="297"/>
      <c r="AO450" s="280"/>
      <c r="AP450" s="281"/>
      <c r="AQ450" s="281"/>
      <c r="AR450" s="298"/>
      <c r="AS450" s="298"/>
      <c r="AT450" s="298"/>
      <c r="AU450" s="300"/>
      <c r="AV450" s="300"/>
      <c r="AW450" s="300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3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 hidden="1">
      <c r="A451" s="162" t="str">
        <f>D451&amp;B451</f>
        <v/>
      </c>
      <c r="B451" s="163"/>
      <c r="C451" s="273"/>
      <c r="D451" s="274"/>
      <c r="E451" s="309">
        <v>552</v>
      </c>
      <c r="F451" s="157"/>
      <c r="G451" s="154"/>
      <c r="H451" s="159"/>
      <c r="I451" s="159"/>
      <c r="J451" s="227"/>
      <c r="K451" s="227"/>
      <c r="L451" s="174"/>
      <c r="M451" s="19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9"/>
      <c r="P451" s="159"/>
      <c r="Q451" s="174"/>
      <c r="R451" s="176"/>
      <c r="S451" s="157"/>
      <c r="T451" s="157"/>
      <c r="U451" s="156"/>
      <c r="V451" s="296"/>
      <c r="W451" s="361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297"/>
      <c r="AL451" s="297"/>
      <c r="AM451" s="297"/>
      <c r="AN451" s="297"/>
      <c r="AO451" s="280"/>
      <c r="AP451" s="281"/>
      <c r="AQ451" s="281"/>
      <c r="AR451" s="298"/>
      <c r="AS451" s="298"/>
      <c r="AT451" s="298"/>
      <c r="AU451" s="300"/>
      <c r="AV451" s="300"/>
      <c r="AW451" s="300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3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 hidden="1">
      <c r="A452" s="162" t="str">
        <f>D452&amp;B452</f>
        <v/>
      </c>
      <c r="B452" s="163"/>
      <c r="C452" s="273"/>
      <c r="D452" s="274"/>
      <c r="E452" s="309">
        <v>553</v>
      </c>
      <c r="F452" s="157"/>
      <c r="G452" s="154"/>
      <c r="H452" s="159"/>
      <c r="I452" s="159"/>
      <c r="J452" s="227"/>
      <c r="K452" s="227"/>
      <c r="L452" s="174"/>
      <c r="M452" s="19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9"/>
      <c r="P452" s="159"/>
      <c r="Q452" s="174"/>
      <c r="R452" s="176"/>
      <c r="S452" s="157"/>
      <c r="T452" s="157"/>
      <c r="U452" s="156"/>
      <c r="V452" s="296"/>
      <c r="W452" s="361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297"/>
      <c r="AL452" s="297"/>
      <c r="AM452" s="297"/>
      <c r="AN452" s="297"/>
      <c r="AO452" s="280"/>
      <c r="AP452" s="281"/>
      <c r="AQ452" s="281"/>
      <c r="AR452" s="298"/>
      <c r="AS452" s="298"/>
      <c r="AT452" s="298"/>
      <c r="AU452" s="300"/>
      <c r="AV452" s="300"/>
      <c r="AW452" s="300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3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 hidden="1">
      <c r="A453" s="162" t="str">
        <f>D453&amp;B453</f>
        <v/>
      </c>
      <c r="B453" s="163"/>
      <c r="C453" s="273"/>
      <c r="D453" s="274"/>
      <c r="E453" s="309">
        <v>554</v>
      </c>
      <c r="F453" s="157"/>
      <c r="G453" s="154"/>
      <c r="H453" s="159"/>
      <c r="I453" s="159"/>
      <c r="J453" s="227"/>
      <c r="K453" s="227"/>
      <c r="L453" s="174"/>
      <c r="M453" s="19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9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9"/>
      <c r="P453" s="159"/>
      <c r="Q453" s="174"/>
      <c r="R453" s="176"/>
      <c r="S453" s="157"/>
      <c r="T453" s="157"/>
      <c r="U453" s="156"/>
      <c r="V453" s="296"/>
      <c r="W453" s="361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297"/>
      <c r="AL453" s="297"/>
      <c r="AM453" s="297"/>
      <c r="AN453" s="297"/>
      <c r="AO453" s="280"/>
      <c r="AP453" s="281"/>
      <c r="AQ453" s="281"/>
      <c r="AR453" s="298"/>
      <c r="AS453" s="298"/>
      <c r="AT453" s="298"/>
      <c r="AU453" s="300"/>
      <c r="AV453" s="300"/>
      <c r="AW453" s="300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3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 hidden="1">
      <c r="A454" s="162" t="str">
        <f>D454&amp;B454</f>
        <v/>
      </c>
      <c r="B454" s="163"/>
      <c r="C454" s="273"/>
      <c r="D454" s="274"/>
      <c r="E454" s="309">
        <v>555</v>
      </c>
      <c r="F454" s="157"/>
      <c r="G454" s="154"/>
      <c r="H454" s="159"/>
      <c r="I454" s="159"/>
      <c r="J454" s="227"/>
      <c r="K454" s="227"/>
      <c r="L454" s="174"/>
      <c r="M454" s="19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9"/>
      <c r="P454" s="159"/>
      <c r="Q454" s="174"/>
      <c r="R454" s="176"/>
      <c r="S454" s="157"/>
      <c r="T454" s="157"/>
      <c r="U454" s="156"/>
      <c r="V454" s="296"/>
      <c r="W454" s="361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297"/>
      <c r="AL454" s="297"/>
      <c r="AM454" s="297"/>
      <c r="AN454" s="297"/>
      <c r="AO454" s="280"/>
      <c r="AP454" s="281"/>
      <c r="AQ454" s="281"/>
      <c r="AR454" s="298"/>
      <c r="AS454" s="298"/>
      <c r="AT454" s="298"/>
      <c r="AU454" s="300"/>
      <c r="AV454" s="300"/>
      <c r="AW454" s="300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3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 hidden="1">
      <c r="A455" s="162" t="str">
        <f>D455&amp;B455</f>
        <v/>
      </c>
      <c r="B455" s="163"/>
      <c r="C455" s="273"/>
      <c r="D455" s="274"/>
      <c r="E455" s="309">
        <v>556</v>
      </c>
      <c r="F455" s="157"/>
      <c r="G455" s="154"/>
      <c r="H455" s="159"/>
      <c r="I455" s="159"/>
      <c r="J455" s="227"/>
      <c r="K455" s="227"/>
      <c r="L455" s="174"/>
      <c r="M455" s="19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9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9"/>
      <c r="P455" s="159"/>
      <c r="Q455" s="174"/>
      <c r="R455" s="176"/>
      <c r="S455" s="157"/>
      <c r="T455" s="157"/>
      <c r="U455" s="156"/>
      <c r="V455" s="296"/>
      <c r="W455" s="361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297"/>
      <c r="AL455" s="297"/>
      <c r="AM455" s="297"/>
      <c r="AN455" s="297"/>
      <c r="AO455" s="280"/>
      <c r="AP455" s="281"/>
      <c r="AQ455" s="281"/>
      <c r="AR455" s="298"/>
      <c r="AS455" s="298"/>
      <c r="AT455" s="298"/>
      <c r="AU455" s="300"/>
      <c r="AV455" s="300"/>
      <c r="AW455" s="300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3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 hidden="1">
      <c r="A456" s="162" t="str">
        <f>D456&amp;B456</f>
        <v/>
      </c>
      <c r="B456" s="163"/>
      <c r="C456" s="273"/>
      <c r="D456" s="274"/>
      <c r="E456" s="310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361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297"/>
      <c r="AL456" s="297"/>
      <c r="AM456" s="297"/>
      <c r="AN456" s="297"/>
      <c r="AO456" s="280"/>
      <c r="AP456" s="281"/>
      <c r="AQ456" s="281"/>
      <c r="AR456" s="298"/>
      <c r="AS456" s="298"/>
      <c r="AT456" s="298"/>
      <c r="AU456" s="300"/>
      <c r="AV456" s="300"/>
      <c r="AW456" s="300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3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 hidden="1">
      <c r="A457" s="162" t="str">
        <f>D457&amp;B457</f>
        <v/>
      </c>
      <c r="B457" s="163"/>
      <c r="C457" s="273"/>
      <c r="D457" s="274"/>
      <c r="E457" s="309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361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297"/>
      <c r="AL457" s="297"/>
      <c r="AM457" s="297"/>
      <c r="AN457" s="297"/>
      <c r="AO457" s="280"/>
      <c r="AP457" s="281"/>
      <c r="AQ457" s="281"/>
      <c r="AR457" s="298"/>
      <c r="AS457" s="298"/>
      <c r="AT457" s="298"/>
      <c r="AU457" s="300"/>
      <c r="AV457" s="300"/>
      <c r="AW457" s="300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3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 hidden="1">
      <c r="A458" s="162" t="str">
        <f>D458&amp;B458</f>
        <v/>
      </c>
      <c r="B458" s="163"/>
      <c r="C458" s="273"/>
      <c r="D458" s="274"/>
      <c r="E458" s="309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361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297"/>
      <c r="AL458" s="297"/>
      <c r="AM458" s="297"/>
      <c r="AN458" s="297"/>
      <c r="AO458" s="280"/>
      <c r="AP458" s="281"/>
      <c r="AQ458" s="281"/>
      <c r="AR458" s="298"/>
      <c r="AS458" s="298"/>
      <c r="AT458" s="298"/>
      <c r="AU458" s="300"/>
      <c r="AV458" s="300"/>
      <c r="AW458" s="300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3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 hidden="1">
      <c r="A459" s="162" t="str">
        <f>D459&amp;B459</f>
        <v/>
      </c>
      <c r="B459" s="163"/>
      <c r="C459" s="273"/>
      <c r="D459" s="274"/>
      <c r="E459" s="309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361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297"/>
      <c r="AL459" s="297"/>
      <c r="AM459" s="297"/>
      <c r="AN459" s="297"/>
      <c r="AO459" s="280"/>
      <c r="AP459" s="281"/>
      <c r="AQ459" s="281"/>
      <c r="AR459" s="298"/>
      <c r="AS459" s="298"/>
      <c r="AT459" s="298"/>
      <c r="AU459" s="300"/>
      <c r="AV459" s="300"/>
      <c r="AW459" s="300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3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 hidden="1">
      <c r="A460" s="162" t="str">
        <f>D460&amp;B460</f>
        <v/>
      </c>
      <c r="B460" s="163"/>
      <c r="C460" s="273"/>
      <c r="D460" s="274"/>
      <c r="E460" s="309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361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297"/>
      <c r="AL460" s="297"/>
      <c r="AM460" s="297"/>
      <c r="AN460" s="297"/>
      <c r="AO460" s="280"/>
      <c r="AP460" s="281"/>
      <c r="AQ460" s="281"/>
      <c r="AR460" s="298"/>
      <c r="AS460" s="298"/>
      <c r="AT460" s="298"/>
      <c r="AU460" s="300"/>
      <c r="AV460" s="300"/>
      <c r="AW460" s="300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3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 hidden="1">
      <c r="A461" s="162" t="str">
        <f>D461&amp;B461</f>
        <v/>
      </c>
      <c r="B461" s="163"/>
      <c r="C461" s="273"/>
      <c r="D461" s="274"/>
      <c r="E461" s="309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361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297"/>
      <c r="AL461" s="297"/>
      <c r="AM461" s="297"/>
      <c r="AN461" s="297"/>
      <c r="AO461" s="280"/>
      <c r="AP461" s="281"/>
      <c r="AQ461" s="281"/>
      <c r="AR461" s="298"/>
      <c r="AS461" s="298"/>
      <c r="AT461" s="298"/>
      <c r="AU461" s="300"/>
      <c r="AV461" s="300"/>
      <c r="AW461" s="300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3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 hidden="1">
      <c r="A462" s="162" t="str">
        <f>D462&amp;B462</f>
        <v/>
      </c>
      <c r="B462" s="163"/>
      <c r="C462" s="273"/>
      <c r="D462" s="274"/>
      <c r="E462" s="309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361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297"/>
      <c r="AL462" s="297"/>
      <c r="AM462" s="297"/>
      <c r="AN462" s="297"/>
      <c r="AO462" s="280"/>
      <c r="AP462" s="281"/>
      <c r="AQ462" s="281"/>
      <c r="AR462" s="298"/>
      <c r="AS462" s="298"/>
      <c r="AT462" s="298"/>
      <c r="AU462" s="300"/>
      <c r="AV462" s="300"/>
      <c r="AW462" s="300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3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 hidden="1">
      <c r="A463" s="162" t="str">
        <f>D463&amp;B463</f>
        <v/>
      </c>
      <c r="B463" s="163"/>
      <c r="C463" s="273"/>
      <c r="D463" s="274"/>
      <c r="E463" s="309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361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297"/>
      <c r="AL463" s="297"/>
      <c r="AM463" s="297"/>
      <c r="AN463" s="297"/>
      <c r="AO463" s="280"/>
      <c r="AP463" s="281"/>
      <c r="AQ463" s="281"/>
      <c r="AR463" s="298"/>
      <c r="AS463" s="298"/>
      <c r="AT463" s="298"/>
      <c r="AU463" s="300"/>
      <c r="AV463" s="300"/>
      <c r="AW463" s="300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3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 hidden="1">
      <c r="A464" s="162" t="str">
        <f>D464&amp;B464</f>
        <v/>
      </c>
      <c r="B464" s="163"/>
      <c r="C464" s="273"/>
      <c r="D464" s="274"/>
      <c r="E464" s="309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361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297"/>
      <c r="AL464" s="297"/>
      <c r="AM464" s="297"/>
      <c r="AN464" s="297"/>
      <c r="AO464" s="280"/>
      <c r="AP464" s="281"/>
      <c r="AQ464" s="281"/>
      <c r="AR464" s="298"/>
      <c r="AS464" s="298"/>
      <c r="AT464" s="298"/>
      <c r="AU464" s="300"/>
      <c r="AV464" s="300"/>
      <c r="AW464" s="300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3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 hidden="1">
      <c r="A465" s="162" t="str">
        <f>D465&amp;B465</f>
        <v/>
      </c>
      <c r="B465" s="163"/>
      <c r="C465" s="273"/>
      <c r="D465" s="274"/>
      <c r="E465" s="309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361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297"/>
      <c r="AL465" s="297"/>
      <c r="AM465" s="297"/>
      <c r="AN465" s="297"/>
      <c r="AO465" s="280"/>
      <c r="AP465" s="281"/>
      <c r="AQ465" s="281"/>
      <c r="AR465" s="298"/>
      <c r="AS465" s="298"/>
      <c r="AT465" s="298"/>
      <c r="AU465" s="300"/>
      <c r="AV465" s="300"/>
      <c r="AW465" s="300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3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 hidden="1">
      <c r="A466" s="162" t="str">
        <f>D466&amp;B466</f>
        <v/>
      </c>
      <c r="B466" s="163"/>
      <c r="C466" s="273"/>
      <c r="D466" s="274"/>
      <c r="E466" s="309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361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297"/>
      <c r="AL466" s="297"/>
      <c r="AM466" s="297"/>
      <c r="AN466" s="297"/>
      <c r="AO466" s="280"/>
      <c r="AP466" s="281"/>
      <c r="AQ466" s="281"/>
      <c r="AR466" s="298"/>
      <c r="AS466" s="298"/>
      <c r="AT466" s="298"/>
      <c r="AU466" s="300"/>
      <c r="AV466" s="300"/>
      <c r="AW466" s="300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3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 hidden="1">
      <c r="A467" s="162" t="str">
        <f>D467&amp;B467</f>
        <v/>
      </c>
      <c r="B467" s="163"/>
      <c r="C467" s="273"/>
      <c r="D467" s="274"/>
      <c r="E467" s="309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361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297"/>
      <c r="AL467" s="297"/>
      <c r="AM467" s="297"/>
      <c r="AN467" s="297"/>
      <c r="AO467" s="280"/>
      <c r="AP467" s="281"/>
      <c r="AQ467" s="281"/>
      <c r="AR467" s="298"/>
      <c r="AS467" s="298"/>
      <c r="AT467" s="298"/>
      <c r="AU467" s="300"/>
      <c r="AV467" s="300"/>
      <c r="AW467" s="300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3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 hidden="1">
      <c r="A468" s="162" t="str">
        <f>D468&amp;B468</f>
        <v/>
      </c>
      <c r="B468" s="163"/>
      <c r="C468" s="273"/>
      <c r="D468" s="274"/>
      <c r="E468" s="310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361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297"/>
      <c r="AL468" s="297"/>
      <c r="AM468" s="297"/>
      <c r="AN468" s="297"/>
      <c r="AO468" s="280"/>
      <c r="AP468" s="281"/>
      <c r="AQ468" s="281"/>
      <c r="AR468" s="298"/>
      <c r="AS468" s="298"/>
      <c r="AT468" s="298"/>
      <c r="AU468" s="300"/>
      <c r="AV468" s="300"/>
      <c r="AW468" s="300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3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 hidden="1">
      <c r="A469" s="162" t="str">
        <f>D469&amp;B469</f>
        <v/>
      </c>
      <c r="B469" s="163"/>
      <c r="C469" s="273"/>
      <c r="D469" s="274"/>
      <c r="E469" s="309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361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297"/>
      <c r="AL469" s="297"/>
      <c r="AM469" s="297"/>
      <c r="AN469" s="297"/>
      <c r="AO469" s="280"/>
      <c r="AP469" s="281"/>
      <c r="AQ469" s="281"/>
      <c r="AR469" s="298"/>
      <c r="AS469" s="298"/>
      <c r="AT469" s="298"/>
      <c r="AU469" s="300"/>
      <c r="AV469" s="300"/>
      <c r="AW469" s="300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3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 hidden="1">
      <c r="A470" s="162" t="str">
        <f>D470&amp;B470</f>
        <v/>
      </c>
      <c r="B470" s="163"/>
      <c r="C470" s="273"/>
      <c r="D470" s="274"/>
      <c r="E470" s="309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361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297"/>
      <c r="AL470" s="297"/>
      <c r="AM470" s="297"/>
      <c r="AN470" s="297"/>
      <c r="AO470" s="280"/>
      <c r="AP470" s="281"/>
      <c r="AQ470" s="281"/>
      <c r="AR470" s="298"/>
      <c r="AS470" s="298"/>
      <c r="AT470" s="298"/>
      <c r="AU470" s="300"/>
      <c r="AV470" s="300"/>
      <c r="AW470" s="300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3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 hidden="1">
      <c r="A471" s="162" t="str">
        <f>D471&amp;B471</f>
        <v/>
      </c>
      <c r="B471" s="163"/>
      <c r="C471" s="273"/>
      <c r="D471" s="274"/>
      <c r="E471" s="309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361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297"/>
      <c r="AL471" s="297"/>
      <c r="AM471" s="297"/>
      <c r="AN471" s="297"/>
      <c r="AO471" s="280"/>
      <c r="AP471" s="281"/>
      <c r="AQ471" s="281"/>
      <c r="AR471" s="298"/>
      <c r="AS471" s="298"/>
      <c r="AT471" s="298"/>
      <c r="AU471" s="300"/>
      <c r="AV471" s="300"/>
      <c r="AW471" s="300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3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 hidden="1">
      <c r="A472" s="162" t="str">
        <f>D472&amp;B472</f>
        <v/>
      </c>
      <c r="B472" s="163"/>
      <c r="C472" s="273"/>
      <c r="D472" s="274"/>
      <c r="E472" s="309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361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297"/>
      <c r="AL472" s="297"/>
      <c r="AM472" s="297"/>
      <c r="AN472" s="297"/>
      <c r="AO472" s="280"/>
      <c r="AP472" s="281"/>
      <c r="AQ472" s="281"/>
      <c r="AR472" s="298"/>
      <c r="AS472" s="298"/>
      <c r="AT472" s="298"/>
      <c r="AU472" s="300"/>
      <c r="AV472" s="300"/>
      <c r="AW472" s="300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3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 hidden="1">
      <c r="A473" s="162" t="str">
        <f>D473&amp;B473</f>
        <v/>
      </c>
      <c r="B473" s="163"/>
      <c r="C473" s="273"/>
      <c r="D473" s="274"/>
      <c r="E473" s="309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361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297"/>
      <c r="AL473" s="297"/>
      <c r="AM473" s="297"/>
      <c r="AN473" s="297"/>
      <c r="AO473" s="280"/>
      <c r="AP473" s="281"/>
      <c r="AQ473" s="281"/>
      <c r="AR473" s="298"/>
      <c r="AS473" s="298"/>
      <c r="AT473" s="298"/>
      <c r="AU473" s="300"/>
      <c r="AV473" s="300"/>
      <c r="AW473" s="300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3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 hidden="1">
      <c r="A474" s="162" t="str">
        <f>D474&amp;B474</f>
        <v/>
      </c>
      <c r="B474" s="163"/>
      <c r="C474" s="273"/>
      <c r="D474" s="274"/>
      <c r="E474" s="309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361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297"/>
      <c r="AL474" s="297"/>
      <c r="AM474" s="297"/>
      <c r="AN474" s="297"/>
      <c r="AO474" s="280"/>
      <c r="AP474" s="281"/>
      <c r="AQ474" s="281"/>
      <c r="AR474" s="298"/>
      <c r="AS474" s="298"/>
      <c r="AT474" s="298"/>
      <c r="AU474" s="300"/>
      <c r="AV474" s="300"/>
      <c r="AW474" s="300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3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 hidden="1">
      <c r="A475" s="162" t="str">
        <f>D475&amp;B475</f>
        <v/>
      </c>
      <c r="B475" s="163"/>
      <c r="C475" s="273"/>
      <c r="D475" s="274"/>
      <c r="E475" s="309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361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297"/>
      <c r="AL475" s="297"/>
      <c r="AM475" s="297"/>
      <c r="AN475" s="297"/>
      <c r="AO475" s="280"/>
      <c r="AP475" s="281"/>
      <c r="AQ475" s="281"/>
      <c r="AR475" s="298"/>
      <c r="AS475" s="298"/>
      <c r="AT475" s="298"/>
      <c r="AU475" s="300"/>
      <c r="AV475" s="300"/>
      <c r="AW475" s="300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3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 hidden="1">
      <c r="A476" s="162" t="str">
        <f>D476&amp;B476</f>
        <v/>
      </c>
      <c r="B476" s="163"/>
      <c r="C476" s="273"/>
      <c r="D476" s="274"/>
      <c r="E476" s="309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361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297"/>
      <c r="AL476" s="297"/>
      <c r="AM476" s="297"/>
      <c r="AN476" s="297"/>
      <c r="AO476" s="280"/>
      <c r="AP476" s="281"/>
      <c r="AQ476" s="281"/>
      <c r="AR476" s="298"/>
      <c r="AS476" s="298"/>
      <c r="AT476" s="298"/>
      <c r="AU476" s="300"/>
      <c r="AV476" s="300"/>
      <c r="AW476" s="300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3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 hidden="1">
      <c r="A477" s="162" t="str">
        <f>D477&amp;B477</f>
        <v/>
      </c>
      <c r="B477" s="163"/>
      <c r="C477" s="273"/>
      <c r="D477" s="274"/>
      <c r="E477" s="309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361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297"/>
      <c r="AL477" s="297"/>
      <c r="AM477" s="297"/>
      <c r="AN477" s="297"/>
      <c r="AO477" s="280"/>
      <c r="AP477" s="281"/>
      <c r="AQ477" s="281"/>
      <c r="AR477" s="298"/>
      <c r="AS477" s="298"/>
      <c r="AT477" s="298"/>
      <c r="AU477" s="300"/>
      <c r="AV477" s="300"/>
      <c r="AW477" s="300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3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 hidden="1">
      <c r="A478" s="162" t="str">
        <f>D478&amp;B478</f>
        <v/>
      </c>
      <c r="B478" s="163"/>
      <c r="C478" s="273"/>
      <c r="D478" s="274"/>
      <c r="E478" s="309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361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297"/>
      <c r="AL478" s="297"/>
      <c r="AM478" s="297"/>
      <c r="AN478" s="297"/>
      <c r="AO478" s="280"/>
      <c r="AP478" s="281"/>
      <c r="AQ478" s="281"/>
      <c r="AR478" s="298"/>
      <c r="AS478" s="298"/>
      <c r="AT478" s="298"/>
      <c r="AU478" s="300"/>
      <c r="AV478" s="300"/>
      <c r="AW478" s="300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3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 hidden="1">
      <c r="A479" s="162" t="str">
        <f>D479&amp;B479</f>
        <v/>
      </c>
      <c r="B479" s="163"/>
      <c r="C479" s="273"/>
      <c r="D479" s="274"/>
      <c r="E479" s="309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361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297"/>
      <c r="AL479" s="297"/>
      <c r="AM479" s="297"/>
      <c r="AN479" s="297"/>
      <c r="AO479" s="280"/>
      <c r="AP479" s="281"/>
      <c r="AQ479" s="281"/>
      <c r="AR479" s="298"/>
      <c r="AS479" s="298"/>
      <c r="AT479" s="298"/>
      <c r="AU479" s="300"/>
      <c r="AV479" s="300"/>
      <c r="AW479" s="300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3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 hidden="1">
      <c r="A480" s="162" t="str">
        <f>D480&amp;B480</f>
        <v/>
      </c>
      <c r="B480" s="163"/>
      <c r="C480" s="273"/>
      <c r="D480" s="274"/>
      <c r="E480" s="310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361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297"/>
      <c r="AL480" s="297"/>
      <c r="AM480" s="297"/>
      <c r="AN480" s="297"/>
      <c r="AO480" s="280"/>
      <c r="AP480" s="281"/>
      <c r="AQ480" s="281"/>
      <c r="AR480" s="298"/>
      <c r="AS480" s="298"/>
      <c r="AT480" s="298"/>
      <c r="AU480" s="300"/>
      <c r="AV480" s="300"/>
      <c r="AW480" s="300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3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 hidden="1">
      <c r="A481" s="162" t="str">
        <f>D481&amp;B481</f>
        <v/>
      </c>
      <c r="B481" s="163"/>
      <c r="C481" s="273"/>
      <c r="D481" s="274"/>
      <c r="E481" s="309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361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297"/>
      <c r="AL481" s="297"/>
      <c r="AM481" s="297"/>
      <c r="AN481" s="297"/>
      <c r="AO481" s="280"/>
      <c r="AP481" s="281"/>
      <c r="AQ481" s="281"/>
      <c r="AR481" s="298"/>
      <c r="AS481" s="298"/>
      <c r="AT481" s="298"/>
      <c r="AU481" s="300"/>
      <c r="AV481" s="300"/>
      <c r="AW481" s="300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3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 hidden="1">
      <c r="A482" s="162" t="str">
        <f>D482&amp;B482</f>
        <v/>
      </c>
      <c r="B482" s="163"/>
      <c r="C482" s="273"/>
      <c r="D482" s="274"/>
      <c r="E482" s="309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361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297"/>
      <c r="AL482" s="297"/>
      <c r="AM482" s="297"/>
      <c r="AN482" s="297"/>
      <c r="AO482" s="280"/>
      <c r="AP482" s="281"/>
      <c r="AQ482" s="281"/>
      <c r="AR482" s="298"/>
      <c r="AS482" s="298"/>
      <c r="AT482" s="298"/>
      <c r="AU482" s="300"/>
      <c r="AV482" s="300"/>
      <c r="AW482" s="300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3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 hidden="1">
      <c r="A483" s="162" t="str">
        <f>D483&amp;B483</f>
        <v/>
      </c>
      <c r="B483" s="163"/>
      <c r="C483" s="273"/>
      <c r="D483" s="274"/>
      <c r="E483" s="309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361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297"/>
      <c r="AL483" s="297"/>
      <c r="AM483" s="297"/>
      <c r="AN483" s="297"/>
      <c r="AO483" s="280"/>
      <c r="AP483" s="281"/>
      <c r="AQ483" s="281"/>
      <c r="AR483" s="298"/>
      <c r="AS483" s="298"/>
      <c r="AT483" s="298"/>
      <c r="AU483" s="300"/>
      <c r="AV483" s="300"/>
      <c r="AW483" s="300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3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 hidden="1">
      <c r="A484" s="162" t="str">
        <f>D484&amp;B484</f>
        <v/>
      </c>
      <c r="B484" s="163"/>
      <c r="C484" s="273"/>
      <c r="D484" s="274"/>
      <c r="E484" s="309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361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297"/>
      <c r="AL484" s="297"/>
      <c r="AM484" s="297"/>
      <c r="AN484" s="297"/>
      <c r="AO484" s="280"/>
      <c r="AP484" s="281"/>
      <c r="AQ484" s="281"/>
      <c r="AR484" s="298"/>
      <c r="AS484" s="298"/>
      <c r="AT484" s="298"/>
      <c r="AU484" s="300"/>
      <c r="AV484" s="300"/>
      <c r="AW484" s="300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3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 hidden="1">
      <c r="A485" s="162" t="str">
        <f>D485&amp;B485</f>
        <v/>
      </c>
      <c r="B485" s="163"/>
      <c r="C485" s="273"/>
      <c r="D485" s="274"/>
      <c r="E485" s="309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361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297"/>
      <c r="AL485" s="297"/>
      <c r="AM485" s="297"/>
      <c r="AN485" s="297"/>
      <c r="AO485" s="280"/>
      <c r="AP485" s="281"/>
      <c r="AQ485" s="281"/>
      <c r="AR485" s="298"/>
      <c r="AS485" s="298"/>
      <c r="AT485" s="298"/>
      <c r="AU485" s="300"/>
      <c r="AV485" s="300"/>
      <c r="AW485" s="300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3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 hidden="1">
      <c r="A486" s="162" t="str">
        <f>D486&amp;B486</f>
        <v/>
      </c>
      <c r="B486" s="163"/>
      <c r="C486" s="273"/>
      <c r="D486" s="274"/>
      <c r="E486" s="309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361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297"/>
      <c r="AL486" s="297"/>
      <c r="AM486" s="297"/>
      <c r="AN486" s="297"/>
      <c r="AO486" s="280"/>
      <c r="AP486" s="281"/>
      <c r="AQ486" s="281"/>
      <c r="AR486" s="298"/>
      <c r="AS486" s="298"/>
      <c r="AT486" s="298"/>
      <c r="AU486" s="300"/>
      <c r="AV486" s="300"/>
      <c r="AW486" s="300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3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 hidden="1">
      <c r="A487" s="162" t="str">
        <f>D487&amp;B487</f>
        <v/>
      </c>
      <c r="B487" s="163"/>
      <c r="C487" s="273"/>
      <c r="D487" s="274"/>
      <c r="E487" s="309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361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297"/>
      <c r="AL487" s="297"/>
      <c r="AM487" s="297"/>
      <c r="AN487" s="297"/>
      <c r="AO487" s="280"/>
      <c r="AP487" s="281"/>
      <c r="AQ487" s="281"/>
      <c r="AR487" s="298"/>
      <c r="AS487" s="298"/>
      <c r="AT487" s="298"/>
      <c r="AU487" s="300"/>
      <c r="AV487" s="300"/>
      <c r="AW487" s="300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3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 hidden="1">
      <c r="A488" s="162" t="str">
        <f>D488&amp;B488</f>
        <v/>
      </c>
      <c r="B488" s="163"/>
      <c r="C488" s="273"/>
      <c r="D488" s="274"/>
      <c r="E488" s="309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361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297"/>
      <c r="AL488" s="297"/>
      <c r="AM488" s="297"/>
      <c r="AN488" s="297"/>
      <c r="AO488" s="280"/>
      <c r="AP488" s="281"/>
      <c r="AQ488" s="281"/>
      <c r="AR488" s="298"/>
      <c r="AS488" s="298"/>
      <c r="AT488" s="298"/>
      <c r="AU488" s="300"/>
      <c r="AV488" s="300"/>
      <c r="AW488" s="300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3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 hidden="1">
      <c r="A489" s="162" t="str">
        <f>D489&amp;B489</f>
        <v/>
      </c>
      <c r="B489" s="163"/>
      <c r="C489" s="273"/>
      <c r="D489" s="274"/>
      <c r="E489" s="309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361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297"/>
      <c r="AL489" s="297"/>
      <c r="AM489" s="297"/>
      <c r="AN489" s="297"/>
      <c r="AO489" s="280"/>
      <c r="AP489" s="281"/>
      <c r="AQ489" s="281"/>
      <c r="AR489" s="298"/>
      <c r="AS489" s="298"/>
      <c r="AT489" s="298"/>
      <c r="AU489" s="300"/>
      <c r="AV489" s="300"/>
      <c r="AW489" s="300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3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 hidden="1">
      <c r="A490" s="162" t="str">
        <f>D490&amp;B490</f>
        <v/>
      </c>
      <c r="B490" s="163"/>
      <c r="C490" s="273"/>
      <c r="D490" s="274"/>
      <c r="E490" s="309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361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297"/>
      <c r="AL490" s="297"/>
      <c r="AM490" s="297"/>
      <c r="AN490" s="297"/>
      <c r="AO490" s="280"/>
      <c r="AP490" s="281"/>
      <c r="AQ490" s="281"/>
      <c r="AR490" s="298"/>
      <c r="AS490" s="298"/>
      <c r="AT490" s="298"/>
      <c r="AU490" s="300"/>
      <c r="AV490" s="300"/>
      <c r="AW490" s="300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3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 hidden="1">
      <c r="A491" s="162" t="str">
        <f>D491&amp;B491</f>
        <v/>
      </c>
      <c r="B491" s="163"/>
      <c r="C491" s="273"/>
      <c r="D491" s="274"/>
      <c r="E491" s="309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361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297"/>
      <c r="AL491" s="297"/>
      <c r="AM491" s="297"/>
      <c r="AN491" s="297"/>
      <c r="AO491" s="280"/>
      <c r="AP491" s="281"/>
      <c r="AQ491" s="281"/>
      <c r="AR491" s="298"/>
      <c r="AS491" s="298"/>
      <c r="AT491" s="298"/>
      <c r="AU491" s="300"/>
      <c r="AV491" s="300"/>
      <c r="AW491" s="300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3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 hidden="1">
      <c r="A492" s="162" t="str">
        <f>D492&amp;B492</f>
        <v/>
      </c>
      <c r="B492" s="163"/>
      <c r="C492" s="273"/>
      <c r="D492" s="274"/>
      <c r="E492" s="310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361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297"/>
      <c r="AL492" s="297"/>
      <c r="AM492" s="297"/>
      <c r="AN492" s="297"/>
      <c r="AO492" s="280"/>
      <c r="AP492" s="281"/>
      <c r="AQ492" s="281"/>
      <c r="AR492" s="298"/>
      <c r="AS492" s="298"/>
      <c r="AT492" s="298"/>
      <c r="AU492" s="300"/>
      <c r="AV492" s="300"/>
      <c r="AW492" s="300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3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 hidden="1">
      <c r="A493" s="170" t="str">
        <f>D493&amp;B493</f>
        <v/>
      </c>
      <c r="B493" s="171"/>
      <c r="C493" s="273"/>
      <c r="D493" s="274"/>
      <c r="E493" s="309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361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4"/>
      <c r="AL493" s="304"/>
      <c r="AM493" s="304"/>
      <c r="AN493" s="304"/>
      <c r="AO493" s="305"/>
      <c r="AP493" s="306"/>
      <c r="AQ493" s="306"/>
      <c r="AR493" s="298"/>
      <c r="AS493" s="298"/>
      <c r="AT493" s="298"/>
      <c r="AU493" s="300"/>
      <c r="AV493" s="300"/>
      <c r="AW493" s="300"/>
      <c r="AX493" s="275"/>
      <c r="AY493" s="181"/>
      <c r="AZ493" s="157"/>
      <c r="BA493" s="276"/>
      <c r="BB493" s="176"/>
      <c r="BC493" s="228"/>
      <c r="BD493" s="228"/>
      <c r="BE493" s="158"/>
      <c r="BF493" s="307"/>
      <c r="BG493" s="183"/>
      <c r="BH493" s="277"/>
      <c r="BI493" s="277"/>
      <c r="BJ493" s="303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 J426:K426 J430:K430" name="Range1_8"/>
    <protectedRange sqref="O443:Q443 O369:Q416 O426:Q426" name="Range1_9"/>
    <protectedRange sqref="V443:X443 V345:Y345 V349:Y350 V346:X348 V352:Y353 V351:X351 V354:X354 V355:Y359 V366:X367 V360:X360 V365:Y365 V363:X364 V368:Y368 V361:Y362 V369:X416 X418 X420 Y370:Y444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60 Y363: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25" operator="equal">
      <formula>"ERRO"</formula>
    </cfRule>
  </conditionalFormatting>
  <conditionalFormatting sqref="X4 Y1:Z368 Y369:Y444">
    <cfRule type="cellIs" dxfId="138" priority="18414" operator="equal">
      <formula>"OPORTUNIDADE"</formula>
    </cfRule>
  </conditionalFormatting>
  <conditionalFormatting sqref="AZ6:AZ416">
    <cfRule type="expression" dxfId="137" priority="18409">
      <formula>$BU6=1</formula>
    </cfRule>
  </conditionalFormatting>
  <conditionalFormatting sqref="BQ6:BQ493">
    <cfRule type="cellIs" dxfId="136" priority="18420" operator="equal">
      <formula>"Produção e Intervalo"</formula>
    </cfRule>
    <cfRule type="cellIs" dxfId="135" priority="18421" operator="equal">
      <formula>"Aderente"</formula>
    </cfRule>
    <cfRule type="cellIs" dxfId="134" priority="18422" operator="equal">
      <formula>"Intervalo"</formula>
    </cfRule>
    <cfRule type="cellIs" dxfId="133" priority="18423" operator="equal">
      <formula>"Produção"</formula>
    </cfRule>
    <cfRule type="cellIs" dxfId="132" priority="18424" operator="equal">
      <formula>"ERRO"</formula>
    </cfRule>
  </conditionalFormatting>
  <conditionalFormatting sqref="BR6:BS446">
    <cfRule type="cellIs" dxfId="131" priority="18402" operator="equal">
      <formula>"*"</formula>
    </cfRule>
    <cfRule type="cellIs" dxfId="130" priority="18403" operator="greaterThanOrEqual">
      <formula>1</formula>
    </cfRule>
    <cfRule type="cellIs" dxfId="129" priority="18404" operator="lessThan">
      <formula>1</formula>
    </cfRule>
  </conditionalFormatting>
  <conditionalFormatting sqref="Y6:Z368 X370:X416 X418 X420 Y369:Y444">
    <cfRule type="cellIs" dxfId="128" priority="18350" operator="equal">
      <formula>"NÃO"</formula>
    </cfRule>
    <cfRule type="cellIs" dxfId="127" priority="18351" operator="equal">
      <formula>"SIM"</formula>
    </cfRule>
  </conditionalFormatting>
  <conditionalFormatting sqref="X370:X416 X418 X420">
    <cfRule type="cellIs" dxfId="126" priority="18349" operator="equal">
      <formula>"OPORTUNIDADE"</formula>
    </cfRule>
  </conditionalFormatting>
  <conditionalFormatting sqref="Z369:Z416">
    <cfRule type="cellIs" dxfId="125" priority="18347" operator="equal">
      <formula>"NÃO"</formula>
    </cfRule>
    <cfRule type="cellIs" dxfId="124" priority="18348" operator="equal">
      <formula>"SIM"</formula>
    </cfRule>
  </conditionalFormatting>
  <conditionalFormatting sqref="Z369:Z416">
    <cfRule type="cellIs" dxfId="123" priority="18346" operator="equal">
      <formula>"OPORTUNIDADE"</formula>
    </cfRule>
  </conditionalFormatting>
  <conditionalFormatting sqref="Y1048469:Y1048576">
    <cfRule type="cellIs" dxfId="122" priority="18231" operator="equal">
      <formula>"OPORTUNIDADE"</formula>
    </cfRule>
  </conditionalFormatting>
  <conditionalFormatting sqref="Y1048469:Y1048576">
    <cfRule type="cellIs" dxfId="121" priority="18229" operator="equal">
      <formula>"NÃO"</formula>
    </cfRule>
    <cfRule type="cellIs" dxfId="120" priority="18230" operator="equal">
      <formula>"SIM"</formula>
    </cfRule>
  </conditionalFormatting>
  <conditionalFormatting sqref="Z417:Z442">
    <cfRule type="cellIs" dxfId="119" priority="17966" operator="equal">
      <formula>"OPORTUNIDADE"</formula>
    </cfRule>
  </conditionalFormatting>
  <conditionalFormatting sqref="Z417:Z442">
    <cfRule type="cellIs" dxfId="118" priority="17964" operator="equal">
      <formula>"NÃO"</formula>
    </cfRule>
    <cfRule type="cellIs" dxfId="117" priority="17965" operator="equal">
      <formula>"SIM"</formula>
    </cfRule>
  </conditionalFormatting>
  <conditionalFormatting sqref="X443">
    <cfRule type="cellIs" dxfId="116" priority="17952" operator="equal">
      <formula>"NÃO"</formula>
    </cfRule>
    <cfRule type="cellIs" dxfId="115" priority="17953" operator="equal">
      <formula>"SIM"</formula>
    </cfRule>
  </conditionalFormatting>
  <conditionalFormatting sqref="X443">
    <cfRule type="cellIs" dxfId="114" priority="17951" operator="equal">
      <formula>"OPORTUNIDADE"</formula>
    </cfRule>
  </conditionalFormatting>
  <conditionalFormatting sqref="Z443">
    <cfRule type="cellIs" dxfId="113" priority="17949" operator="equal">
      <formula>"NÃO"</formula>
    </cfRule>
    <cfRule type="cellIs" dxfId="112" priority="17950" operator="equal">
      <formula>"SIM"</formula>
    </cfRule>
  </conditionalFormatting>
  <conditionalFormatting sqref="Z443">
    <cfRule type="cellIs" dxfId="111" priority="17948" operator="equal">
      <formula>"OPORTUNIDADE"</formula>
    </cfRule>
  </conditionalFormatting>
  <conditionalFormatting sqref="BI443">
    <cfRule type="iconSet" priority="17957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8">
      <iconSet showValue="0">
        <cfvo type="percent" val="0"/>
        <cfvo type="num" val="1"/>
        <cfvo type="num" val="1" gte="0"/>
      </iconSet>
    </cfRule>
    <cfRule type="iconSet" priority="17959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6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8">
      <formula>$BU386=1</formula>
    </cfRule>
  </conditionalFormatting>
  <conditionalFormatting sqref="AZ419:AZ443">
    <cfRule type="expression" dxfId="109" priority="18728">
      <formula>$BU391=1</formula>
    </cfRule>
  </conditionalFormatting>
  <conditionalFormatting sqref="BI417:BI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31">
      <iconSet showValue="0">
        <cfvo type="percent" val="0"/>
        <cfvo type="num" val="1"/>
        <cfvo type="num" val="1" gte="0"/>
      </iconSet>
    </cfRule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38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63" operator="equal">
      <formula>"*"</formula>
    </cfRule>
    <cfRule type="cellIs" dxfId="107" priority="13364" operator="greaterThanOrEqual">
      <formula>1</formula>
    </cfRule>
    <cfRule type="cellIs" dxfId="106" priority="13365" operator="lessThan">
      <formula>1</formula>
    </cfRule>
  </conditionalFormatting>
  <conditionalFormatting sqref="BK1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47 BK344 BK364 BK366:BK369 BK374:BK376 BK384 BK386 BK389:BK390">
    <cfRule type="iconSet" priority="20610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93">
    <cfRule type="iconSet" priority="2062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493"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6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64">
      <iconSet showValue="0">
        <cfvo type="percent" val="0"/>
        <cfvo type="num" val="1"/>
        <cfvo type="num" val="1" gte="0"/>
      </iconSet>
    </cfRule>
    <cfRule type="iconSet" priority="2066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M6:BM446 BN368:BO368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D7" sqref="D7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89" t="s">
        <v>1840</v>
      </c>
      <c r="D1" s="389"/>
      <c r="E1" s="389"/>
      <c r="F1" s="389"/>
      <c r="G1" s="389"/>
      <c r="H1" s="389"/>
    </row>
    <row r="2" spans="3:8">
      <c r="C2" s="389"/>
      <c r="D2" s="389"/>
      <c r="E2" s="389"/>
      <c r="F2" s="389"/>
      <c r="G2" s="389"/>
      <c r="H2" s="389"/>
    </row>
    <row r="3" spans="3:8">
      <c r="C3" s="311" t="s">
        <v>703</v>
      </c>
      <c r="D3" s="311" t="s">
        <v>1841</v>
      </c>
      <c r="E3" s="311" t="s">
        <v>1842</v>
      </c>
      <c r="F3" s="311" t="s">
        <v>1843</v>
      </c>
      <c r="G3" s="311" t="s">
        <v>1844</v>
      </c>
      <c r="H3" s="311" t="s">
        <v>1845</v>
      </c>
    </row>
    <row r="4" spans="3:8">
      <c r="C4" s="312" t="s">
        <v>838</v>
      </c>
      <c r="D4" s="312">
        <v>9322</v>
      </c>
      <c r="E4" s="313">
        <v>46000</v>
      </c>
      <c r="F4" s="312">
        <v>9000</v>
      </c>
      <c r="G4" s="312"/>
      <c r="H4" s="312"/>
    </row>
    <row r="5" spans="3:8">
      <c r="C5" s="312" t="s">
        <v>838</v>
      </c>
      <c r="D5" s="312">
        <v>7671</v>
      </c>
      <c r="E5" s="313">
        <v>46000</v>
      </c>
      <c r="F5" s="312">
        <v>9000</v>
      </c>
      <c r="G5" s="312"/>
      <c r="H5" s="312"/>
    </row>
    <row r="6" spans="3:8">
      <c r="C6" s="312" t="s">
        <v>838</v>
      </c>
      <c r="D6" s="312">
        <v>7672</v>
      </c>
      <c r="E6" s="313">
        <v>46000</v>
      </c>
      <c r="F6" s="314" t="s">
        <v>1846</v>
      </c>
      <c r="G6" s="312"/>
      <c r="H6" s="312"/>
    </row>
    <row r="7" spans="3:8">
      <c r="C7" s="312" t="s">
        <v>847</v>
      </c>
      <c r="D7" s="312">
        <v>7632</v>
      </c>
      <c r="E7" s="313">
        <v>46045</v>
      </c>
      <c r="F7" s="315">
        <v>3200</v>
      </c>
      <c r="G7" s="312"/>
      <c r="H7" s="312"/>
    </row>
    <row r="8" spans="3:8">
      <c r="C8" s="312" t="s">
        <v>847</v>
      </c>
      <c r="D8" s="312">
        <v>9414</v>
      </c>
      <c r="E8" s="313">
        <v>46045</v>
      </c>
      <c r="F8" s="312">
        <v>7000</v>
      </c>
      <c r="G8" s="312"/>
      <c r="H8" s="312"/>
    </row>
    <row r="9" spans="3:8">
      <c r="C9" s="312"/>
      <c r="D9" s="312"/>
      <c r="E9" s="312"/>
      <c r="F9" s="312"/>
      <c r="G9" s="312"/>
      <c r="H9" s="312"/>
    </row>
    <row r="10" spans="3:8">
      <c r="C10" s="312" t="s">
        <v>1480</v>
      </c>
      <c r="D10" s="312">
        <v>9049</v>
      </c>
      <c r="E10" s="313">
        <v>46044</v>
      </c>
      <c r="F10" s="312" t="s">
        <v>1847</v>
      </c>
      <c r="G10" s="312" t="s">
        <v>1848</v>
      </c>
      <c r="H10" s="312"/>
    </row>
    <row r="11" spans="3:8">
      <c r="C11" s="312" t="s">
        <v>1480</v>
      </c>
      <c r="D11" s="312">
        <v>9044</v>
      </c>
      <c r="E11" s="313">
        <v>46044</v>
      </c>
      <c r="F11" s="312" t="s">
        <v>1849</v>
      </c>
      <c r="G11" s="312" t="s">
        <v>1850</v>
      </c>
      <c r="H11" s="312"/>
    </row>
    <row r="12" spans="3:8">
      <c r="C12" s="312" t="s">
        <v>1480</v>
      </c>
      <c r="D12" s="312">
        <v>762</v>
      </c>
      <c r="E12" s="313">
        <v>46044</v>
      </c>
      <c r="F12" s="312" t="s">
        <v>1851</v>
      </c>
      <c r="G12" s="312" t="s">
        <v>1850</v>
      </c>
      <c r="H12" s="312"/>
    </row>
    <row r="13" spans="3:8">
      <c r="C13" s="312"/>
      <c r="D13" s="312"/>
      <c r="E13" s="312"/>
      <c r="F13" s="312"/>
      <c r="G13" s="312"/>
      <c r="H13" s="312"/>
    </row>
    <row r="14" spans="3:8">
      <c r="C14" s="312"/>
      <c r="D14" s="312"/>
      <c r="E14" s="312"/>
      <c r="F14" s="312"/>
      <c r="G14" s="312"/>
      <c r="H14" s="312"/>
    </row>
    <row r="15" spans="3:8">
      <c r="C15" s="312"/>
      <c r="D15" s="312"/>
      <c r="E15" s="312"/>
      <c r="F15" s="312"/>
      <c r="G15" s="312"/>
      <c r="H15" s="312"/>
    </row>
    <row r="16" spans="3:8">
      <c r="C16" s="312"/>
      <c r="D16" s="312"/>
      <c r="E16" s="312"/>
      <c r="F16" s="312"/>
      <c r="G16" s="312"/>
      <c r="H16" s="312"/>
    </row>
    <row r="17" spans="3:8">
      <c r="C17" s="312"/>
      <c r="D17" s="312"/>
      <c r="E17" s="312"/>
      <c r="F17" s="312"/>
      <c r="G17" s="312"/>
      <c r="H17" s="312"/>
    </row>
    <row r="18" spans="3:8">
      <c r="C18" s="312"/>
      <c r="D18" s="312"/>
      <c r="E18" s="312"/>
      <c r="F18" s="312"/>
      <c r="G18" s="312"/>
      <c r="H18" s="312"/>
    </row>
    <row r="19" spans="3:8">
      <c r="C19" s="312"/>
      <c r="D19" s="312"/>
      <c r="E19" s="312"/>
      <c r="F19" s="312"/>
      <c r="G19" s="312"/>
      <c r="H19" s="312"/>
    </row>
    <row r="20" spans="3:8">
      <c r="C20" s="312"/>
      <c r="D20" s="312"/>
      <c r="E20" s="312"/>
      <c r="F20" s="312"/>
      <c r="G20" s="312"/>
      <c r="H20" s="312"/>
    </row>
    <row r="21" spans="3:8">
      <c r="C21" s="312"/>
      <c r="D21" s="312"/>
      <c r="E21" s="312"/>
      <c r="F21" s="312"/>
      <c r="G21" s="312"/>
      <c r="H21" s="312"/>
    </row>
    <row r="22" spans="3:8">
      <c r="C22" s="312"/>
      <c r="D22" s="312"/>
      <c r="E22" s="312"/>
      <c r="F22" s="312"/>
      <c r="G22" s="312"/>
      <c r="H22" s="312"/>
    </row>
    <row r="23" spans="3:8">
      <c r="C23" s="312"/>
      <c r="D23" s="312"/>
      <c r="E23" s="312"/>
      <c r="F23" s="312"/>
      <c r="G23" s="312"/>
      <c r="H23" s="312"/>
    </row>
    <row r="24" spans="3:8">
      <c r="C24" s="312"/>
      <c r="D24" s="312"/>
      <c r="E24" s="312"/>
      <c r="F24" s="312"/>
      <c r="G24" s="312"/>
      <c r="H24" s="312"/>
    </row>
    <row r="25" spans="3:8">
      <c r="C25" s="312"/>
      <c r="D25" s="312"/>
      <c r="E25" s="312"/>
      <c r="F25" s="312"/>
      <c r="G25" s="312"/>
      <c r="H25" s="312"/>
    </row>
    <row r="26" spans="3:8">
      <c r="C26" s="312"/>
      <c r="D26" s="312"/>
      <c r="E26" s="312"/>
      <c r="F26" s="312"/>
      <c r="G26" s="312"/>
      <c r="H26" s="312"/>
    </row>
    <row r="27" spans="3:8">
      <c r="C27" s="312"/>
      <c r="D27" s="312"/>
      <c r="E27" s="312"/>
      <c r="F27" s="312"/>
      <c r="G27" s="312"/>
      <c r="H27" s="312"/>
    </row>
    <row r="28" spans="3:8">
      <c r="C28" s="312"/>
      <c r="D28" s="312"/>
      <c r="E28" s="312"/>
      <c r="F28" s="312"/>
      <c r="G28" s="312"/>
      <c r="H28" s="312"/>
    </row>
    <row r="29" spans="3:8">
      <c r="C29" s="312"/>
      <c r="D29" s="312"/>
      <c r="E29" s="312"/>
      <c r="F29" s="312"/>
      <c r="G29" s="312"/>
      <c r="H29" s="312"/>
    </row>
    <row r="30" spans="3:8">
      <c r="C30" s="312"/>
      <c r="D30" s="312"/>
      <c r="E30" s="312"/>
      <c r="F30" s="312"/>
      <c r="G30" s="312"/>
      <c r="H30" s="312"/>
    </row>
    <row r="31" spans="3:8">
      <c r="C31" s="312"/>
      <c r="D31" s="312"/>
      <c r="E31" s="312"/>
      <c r="F31" s="312"/>
      <c r="G31" s="312"/>
      <c r="H31" s="31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0" t="s">
        <v>1852</v>
      </c>
      <c r="C2" s="390"/>
      <c r="D2" s="390"/>
      <c r="E2" s="390"/>
      <c r="F2" s="390"/>
      <c r="G2" s="390"/>
      <c r="H2" s="187"/>
    </row>
    <row r="3" spans="1:8">
      <c r="A3" s="187"/>
      <c r="B3" s="391"/>
      <c r="C3" s="391"/>
      <c r="D3" s="391"/>
      <c r="E3" s="391"/>
      <c r="F3" s="391"/>
      <c r="G3" s="391"/>
      <c r="H3" s="187"/>
    </row>
    <row r="4" spans="1:8" ht="40.5">
      <c r="A4" s="187"/>
      <c r="B4" s="316" t="s">
        <v>1853</v>
      </c>
      <c r="C4" s="316" t="s">
        <v>1854</v>
      </c>
      <c r="D4" s="316" t="s">
        <v>1855</v>
      </c>
      <c r="E4" s="316" t="s">
        <v>1856</v>
      </c>
      <c r="F4" s="316" t="s">
        <v>7</v>
      </c>
      <c r="G4" s="316" t="s">
        <v>1857</v>
      </c>
      <c r="H4" s="187"/>
    </row>
    <row r="5" spans="1:8">
      <c r="A5" s="187"/>
      <c r="B5" s="317" t="s">
        <v>1858</v>
      </c>
      <c r="C5" s="317">
        <v>309525</v>
      </c>
      <c r="D5" s="317" t="s">
        <v>1859</v>
      </c>
      <c r="E5" s="317" t="s">
        <v>847</v>
      </c>
      <c r="F5" s="317" t="s">
        <v>1631</v>
      </c>
      <c r="G5" s="318">
        <v>46296</v>
      </c>
      <c r="H5" s="187"/>
    </row>
    <row r="6" spans="1:8">
      <c r="A6" s="187"/>
      <c r="B6" s="317" t="s">
        <v>1860</v>
      </c>
      <c r="C6" s="317">
        <v>257410</v>
      </c>
      <c r="D6" s="317" t="s">
        <v>1861</v>
      </c>
      <c r="E6" s="317" t="s">
        <v>847</v>
      </c>
      <c r="F6" s="317" t="s">
        <v>1631</v>
      </c>
      <c r="G6" s="318"/>
      <c r="H6" s="187"/>
    </row>
    <row r="7" spans="1:8">
      <c r="A7" s="187"/>
      <c r="B7" s="317" t="s">
        <v>1862</v>
      </c>
      <c r="C7" s="317">
        <v>256875</v>
      </c>
      <c r="D7" s="317" t="s">
        <v>1863</v>
      </c>
      <c r="E7" s="317" t="s">
        <v>847</v>
      </c>
      <c r="F7" s="317" t="s">
        <v>1631</v>
      </c>
      <c r="G7" s="318">
        <v>46296</v>
      </c>
      <c r="H7" s="187"/>
    </row>
    <row r="8" spans="1:8">
      <c r="A8" s="187"/>
      <c r="B8" s="317" t="s">
        <v>1864</v>
      </c>
      <c r="C8" s="317">
        <v>257278</v>
      </c>
      <c r="D8" s="317" t="s">
        <v>1865</v>
      </c>
      <c r="E8" s="317" t="s">
        <v>838</v>
      </c>
      <c r="F8" s="317" t="s">
        <v>1665</v>
      </c>
      <c r="G8" s="318">
        <v>46235</v>
      </c>
      <c r="H8" s="187"/>
    </row>
    <row r="9" spans="1:8">
      <c r="A9" s="187"/>
      <c r="B9" s="317" t="s">
        <v>1866</v>
      </c>
      <c r="C9" s="317">
        <v>261794</v>
      </c>
      <c r="D9" s="317" t="s">
        <v>1867</v>
      </c>
      <c r="E9" s="317" t="s">
        <v>838</v>
      </c>
      <c r="F9" s="317" t="s">
        <v>1665</v>
      </c>
      <c r="G9" s="318">
        <v>46082</v>
      </c>
      <c r="H9" s="187"/>
    </row>
    <row r="10" spans="1:8">
      <c r="A10" s="187"/>
      <c r="B10" s="317" t="s">
        <v>1868</v>
      </c>
      <c r="C10" s="317">
        <v>257033</v>
      </c>
      <c r="D10" s="317" t="s">
        <v>1869</v>
      </c>
      <c r="E10" s="317" t="s">
        <v>838</v>
      </c>
      <c r="F10" s="317" t="s">
        <v>194</v>
      </c>
      <c r="G10" s="317" t="s">
        <v>1870</v>
      </c>
      <c r="H10" s="187"/>
    </row>
    <row r="11" spans="1:8">
      <c r="A11" s="187"/>
      <c r="B11" s="317" t="s">
        <v>1871</v>
      </c>
      <c r="C11" s="317">
        <v>396578</v>
      </c>
      <c r="D11" s="317" t="s">
        <v>1872</v>
      </c>
      <c r="E11" s="317" t="s">
        <v>838</v>
      </c>
      <c r="F11" s="317" t="s">
        <v>194</v>
      </c>
      <c r="G11" s="317" t="s">
        <v>1870</v>
      </c>
      <c r="H11" s="187"/>
    </row>
    <row r="12" spans="1:8">
      <c r="A12" s="187"/>
      <c r="B12" s="317"/>
      <c r="C12" s="317"/>
      <c r="D12" s="317"/>
      <c r="E12" s="317"/>
      <c r="F12" s="317"/>
      <c r="G12" s="317"/>
      <c r="H12" s="187"/>
    </row>
    <row r="13" spans="1:8">
      <c r="A13" s="187"/>
      <c r="B13" s="317"/>
      <c r="C13" s="317"/>
      <c r="D13" s="317"/>
      <c r="E13" s="317"/>
      <c r="F13" s="317"/>
      <c r="G13" s="317"/>
      <c r="H13" s="187"/>
    </row>
    <row r="14" spans="1:8">
      <c r="A14" s="187"/>
      <c r="B14" s="317"/>
      <c r="C14" s="317"/>
      <c r="D14" s="317"/>
      <c r="E14" s="317"/>
      <c r="F14" s="317"/>
      <c r="G14" s="317"/>
      <c r="H14" s="187"/>
    </row>
    <row r="15" spans="1:8">
      <c r="A15" s="187"/>
      <c r="B15" s="317"/>
      <c r="C15" s="317"/>
      <c r="D15" s="317"/>
      <c r="E15" s="317"/>
      <c r="F15" s="317"/>
      <c r="G15" s="317"/>
      <c r="H15" s="187"/>
    </row>
    <row r="16" spans="1:8">
      <c r="A16" s="187"/>
      <c r="B16" s="317"/>
      <c r="C16" s="317"/>
      <c r="D16" s="317"/>
      <c r="E16" s="317"/>
      <c r="F16" s="317"/>
      <c r="G16" s="317"/>
      <c r="H16" s="187"/>
    </row>
    <row r="17" spans="1:8">
      <c r="A17" s="187"/>
      <c r="B17" s="317"/>
      <c r="C17" s="317"/>
      <c r="D17" s="317"/>
      <c r="E17" s="317"/>
      <c r="F17" s="317"/>
      <c r="G17" s="317"/>
      <c r="H17" s="187"/>
    </row>
    <row r="18" spans="1:8">
      <c r="A18" s="187"/>
      <c r="B18" s="317"/>
      <c r="C18" s="317"/>
      <c r="D18" s="317"/>
      <c r="E18" s="317"/>
      <c r="F18" s="317"/>
      <c r="G18" s="317"/>
      <c r="H18" s="187"/>
    </row>
    <row r="19" spans="1:8">
      <c r="A19" s="187"/>
      <c r="B19" s="317"/>
      <c r="C19" s="317"/>
      <c r="D19" s="317"/>
      <c r="E19" s="317"/>
      <c r="F19" s="317"/>
      <c r="G19" s="317"/>
      <c r="H19" s="187"/>
    </row>
    <row r="20" spans="1:8">
      <c r="A20" s="187"/>
      <c r="B20" s="317"/>
      <c r="C20" s="317"/>
      <c r="D20" s="317"/>
      <c r="E20" s="317"/>
      <c r="F20" s="317"/>
      <c r="G20" s="317"/>
      <c r="H20" s="187"/>
    </row>
    <row r="21" spans="1:8">
      <c r="A21" s="187"/>
      <c r="B21" s="317"/>
      <c r="C21" s="317"/>
      <c r="D21" s="317"/>
      <c r="E21" s="317"/>
      <c r="F21" s="317"/>
      <c r="G21" s="317"/>
      <c r="H21" s="187"/>
    </row>
    <row r="22" spans="1:8">
      <c r="A22" s="187"/>
      <c r="B22" s="317"/>
      <c r="C22" s="317"/>
      <c r="D22" s="317"/>
      <c r="E22" s="317"/>
      <c r="F22" s="317"/>
      <c r="G22" s="317"/>
      <c r="H22" s="187"/>
    </row>
    <row r="23" spans="1:8">
      <c r="A23" s="187"/>
      <c r="B23" s="317"/>
      <c r="C23" s="317"/>
      <c r="D23" s="317"/>
      <c r="E23" s="317"/>
      <c r="F23" s="317"/>
      <c r="G23" s="317"/>
      <c r="H23" s="187"/>
    </row>
    <row r="24" spans="1:8">
      <c r="A24" s="187"/>
      <c r="B24" s="317"/>
      <c r="C24" s="317"/>
      <c r="D24" s="317"/>
      <c r="E24" s="317"/>
      <c r="F24" s="317"/>
      <c r="G24" s="317"/>
      <c r="H24" s="187"/>
    </row>
    <row r="25" spans="1:8">
      <c r="A25" s="187"/>
      <c r="B25" s="317"/>
      <c r="C25" s="317"/>
      <c r="D25" s="317"/>
      <c r="E25" s="317"/>
      <c r="F25" s="317"/>
      <c r="G25" s="317"/>
      <c r="H25" s="187"/>
    </row>
    <row r="26" spans="1:8">
      <c r="A26" s="187"/>
      <c r="B26" s="317"/>
      <c r="C26" s="317"/>
      <c r="D26" s="317"/>
      <c r="E26" s="317"/>
      <c r="F26" s="317"/>
      <c r="G26" s="317"/>
      <c r="H26" s="187"/>
    </row>
    <row r="27" spans="1:8">
      <c r="A27" s="187"/>
      <c r="B27" s="317"/>
      <c r="C27" s="317"/>
      <c r="D27" s="317"/>
      <c r="E27" s="317"/>
      <c r="F27" s="317"/>
      <c r="G27" s="317"/>
      <c r="H27" s="187"/>
    </row>
    <row r="28" spans="1:8">
      <c r="A28" s="187"/>
      <c r="B28" s="317"/>
      <c r="C28" s="317"/>
      <c r="D28" s="317"/>
      <c r="E28" s="317"/>
      <c r="F28" s="317"/>
      <c r="G28" s="317"/>
      <c r="H28" s="187"/>
    </row>
    <row r="29" spans="1:8">
      <c r="A29" s="187"/>
      <c r="B29" s="317"/>
      <c r="C29" s="317"/>
      <c r="D29" s="317"/>
      <c r="E29" s="317"/>
      <c r="F29" s="317"/>
      <c r="G29" s="317"/>
      <c r="H29" s="187"/>
    </row>
    <row r="30" spans="1:8">
      <c r="A30" s="187"/>
      <c r="B30" s="317"/>
      <c r="C30" s="317"/>
      <c r="D30" s="317"/>
      <c r="E30" s="317"/>
      <c r="F30" s="317"/>
      <c r="G30" s="317"/>
      <c r="H30" s="187"/>
    </row>
    <row r="31" spans="1:8">
      <c r="A31" s="187"/>
      <c r="B31" s="317"/>
      <c r="C31" s="317"/>
      <c r="D31" s="317"/>
      <c r="E31" s="317"/>
      <c r="F31" s="317"/>
      <c r="G31" s="317"/>
      <c r="H31" s="187"/>
    </row>
    <row r="32" spans="1:8">
      <c r="A32" s="187"/>
      <c r="B32" s="317"/>
      <c r="C32" s="317"/>
      <c r="D32" s="317"/>
      <c r="E32" s="317"/>
      <c r="F32" s="317"/>
      <c r="G32" s="317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B421" sqref="B421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4" bestFit="1" customWidth="1"/>
    <col min="13" max="13" width="6.7109375" style="124" customWidth="1"/>
    <col min="14" max="14" width="7.28515625" style="292" customWidth="1"/>
    <col min="15" max="15" width="9.42578125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1"/>
      <c r="M1" s="123"/>
      <c r="N1" s="289"/>
      <c r="O1" s="289"/>
      <c r="P1" s="165"/>
      <c r="Q1" s="395" t="s">
        <v>1225</v>
      </c>
      <c r="R1" s="396"/>
      <c r="U1" s="101"/>
      <c r="V1" s="397" t="s">
        <v>1873</v>
      </c>
      <c r="W1" s="397"/>
      <c r="X1" s="397"/>
      <c r="Y1" s="103"/>
    </row>
    <row r="2" spans="1:25" s="100" customFormat="1" ht="11.25" customHeight="1">
      <c r="A2" s="104" t="s">
        <v>1874</v>
      </c>
      <c r="B2" s="104" t="s">
        <v>1875</v>
      </c>
      <c r="C2" s="104" t="s">
        <v>605</v>
      </c>
      <c r="D2" s="105" t="s">
        <v>1177</v>
      </c>
      <c r="E2" s="105" t="s">
        <v>1178</v>
      </c>
      <c r="F2" s="105" t="s">
        <v>1876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2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1877</v>
      </c>
      <c r="U2" s="107" t="s">
        <v>1180</v>
      </c>
      <c r="V2" s="102">
        <f ca="1">TODAY()-1</f>
        <v>46047</v>
      </c>
      <c r="W2" s="102">
        <f ca="1">V2-1</f>
        <v>46046</v>
      </c>
      <c r="X2" s="102">
        <f ca="1">W2-1</f>
        <v>46045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3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3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3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3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3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1353</v>
      </c>
      <c r="W7" s="111">
        <f ca="1">_xlfn.XLOOKUP(G7&amp;$W$2,BS_CONTROLE[CHAVE],BS_CONTROLE[Quantidade_11],"-")</f>
        <v>0</v>
      </c>
      <c r="X7" s="111">
        <f ca="1">_xlfn.XLOOKUP(G7&amp;$X$2,BS_CONTROLE[CHAVE],BS_CONTROLE[Quantidade_11],"-")</f>
        <v>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3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3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>
        <f ca="1">_xlfn.XLOOKUP(G9&amp;$X$2,BS_CONTROLE[CHAVE],BS_CONTROLE[Quantidade_11],"-")</f>
        <v>1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3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1353</v>
      </c>
      <c r="W10" s="111">
        <f ca="1">_xlfn.XLOOKUP(G10&amp;$W$2,BS_CONTROLE[CHAVE],BS_CONTROLE[Quantidade_11],"-")</f>
        <v>0</v>
      </c>
      <c r="X10" s="111">
        <f ca="1">_xlfn.XLOOKUP(G10&amp;$X$2,BS_CONTROLE[CHAVE],BS_CONTROLE[Quantidade_11],"-")</f>
        <v>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3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>
        <f ca="1">_xlfn.XLOOKUP(G11&amp;$X$2,BS_CONTROLE[CHAVE],BS_CONTROLE[Quantidade_11],"-")</f>
        <v>220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3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3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3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3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3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>
        <f ca="1">_xlfn.XLOOKUP(G16&amp;$X$2,BS_CONTROLE[CHAVE],BS_CONTROLE[Quantidade_11],"-")</f>
        <v>1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3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3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1353</v>
      </c>
      <c r="W18" s="111">
        <f ca="1">_xlfn.XLOOKUP(G18&amp;$W$2,BS_CONTROLE[CHAVE],BS_CONTROLE[Quantidade_11],"-")</f>
        <v>0</v>
      </c>
      <c r="X18" s="111">
        <f ca="1">_xlfn.XLOOKUP(G18&amp;$X$2,BS_CONTROLE[CHAVE],BS_CONTROLE[Quantidade_11],"-")</f>
        <v>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3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220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3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3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3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3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1353</v>
      </c>
      <c r="W23" s="111">
        <f ca="1">_xlfn.XLOOKUP(G23&amp;$W$2,BS_CONTROLE[CHAVE],BS_CONTROLE[Quantidade_11],"-")</f>
        <v>0</v>
      </c>
      <c r="X23" s="111">
        <f ca="1">_xlfn.XLOOKUP(G23&amp;$X$2,BS_CONTROLE[CHAVE],BS_CONTROLE[Quantidade_11],"-")</f>
        <v>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3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3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3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3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3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>
        <f ca="1">_xlfn.XLOOKUP(G28&amp;$X$2,BS_CONTROLE[CHAVE],BS_CONTROLE[Quantidade_11],"-")</f>
        <v>1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3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1353</v>
      </c>
      <c r="W29" s="111">
        <f ca="1">_xlfn.XLOOKUP(G29&amp;$W$2,BS_CONTROLE[CHAVE],BS_CONTROLE[Quantidade_11],"-")</f>
        <v>0</v>
      </c>
      <c r="X29" s="111">
        <f ca="1">_xlfn.XLOOKUP(G29&amp;$X$2,BS_CONTROLE[CHAVE],BS_CONTROLE[Quantidade_11],"-")</f>
        <v>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3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>
        <f ca="1">_xlfn.XLOOKUP(G30&amp;$X$2,BS_CONTROLE[CHAVE],BS_CONTROLE[Quantidade_11],"-")</f>
        <v>220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3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 t="str">
        <f ca="1">_xlfn.XLOOKUP(G31&amp;$V$2,BS_CONTROLE[CHAVE],BS_CONTROLE[Quantidade_11],"-")</f>
        <v>-</v>
      </c>
      <c r="W31" s="111">
        <f ca="1">_xlfn.XLOOKUP(G31&amp;$W$2,BS_CONTROLE[CHAVE],BS_CONTROLE[Quantidade_11],"-")</f>
        <v>0</v>
      </c>
      <c r="X31" s="111">
        <f ca="1">_xlfn.XLOOKUP(G31&amp;$X$2,BS_CONTROLE[CHAVE],BS_CONTROLE[Quantidade_11],"-")</f>
        <v>2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3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>
        <f ca="1">_xlfn.XLOOKUP(G32&amp;$X$2,BS_CONTROLE[CHAVE],BS_CONTROLE[Quantidade_11],"-")</f>
        <v>0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3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3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3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>
        <f ca="1">_xlfn.XLOOKUP(G35&amp;$X$2,BS_CONTROLE[CHAVE],BS_CONTROLE[Quantidade_11],"-")</f>
        <v>1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3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3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60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3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1353</v>
      </c>
      <c r="W38" s="111">
        <f ca="1">_xlfn.XLOOKUP(G38&amp;$W$2,BS_CONTROLE[CHAVE],BS_CONTROLE[Quantidade_11],"-")</f>
        <v>0</v>
      </c>
      <c r="X38" s="111">
        <f ca="1">_xlfn.XLOOKUP(G38&amp;$X$2,BS_CONTROLE[CHAVE],BS_CONTROLE[Quantidade_11],"-")</f>
        <v>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3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3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3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3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3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3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>
        <f ca="1">_xlfn.XLOOKUP(G44&amp;$X$2,BS_CONTROLE[CHAVE],BS_CONTROLE[Quantidade_11],"-")</f>
        <v>0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3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3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>
        <f ca="1">_xlfn.XLOOKUP(G46&amp;$X$2,BS_CONTROLE[CHAVE],BS_CONTROLE[Quantidade_11],"-")</f>
        <v>220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3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3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3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3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3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3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1353</v>
      </c>
      <c r="W52" s="111">
        <f ca="1">_xlfn.XLOOKUP(G52&amp;$W$2,BS_CONTROLE[CHAVE],BS_CONTROLE[Quantidade_11],"-")</f>
        <v>0</v>
      </c>
      <c r="X52" s="111">
        <f ca="1">_xlfn.XLOOKUP(G52&amp;$X$2,BS_CONTROLE[CHAVE],BS_CONTROLE[Quantidade_11],"-")</f>
        <v>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3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>
        <f ca="1">_xlfn.XLOOKUP(G53&amp;$W$2,BS_CONTROLE[CHAVE],BS_CONTROLE[Quantidade_11],"-")</f>
        <v>60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3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>
        <f ca="1">_xlfn.XLOOKUP(G54&amp;$X$2,BS_CONTROLE[CHAVE],BS_CONTROLE[Quantidade_11],"-")</f>
        <v>1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3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>
        <f ca="1">_xlfn.XLOOKUP(G55&amp;$X$2,BS_CONTROLE[CHAVE],BS_CONTROLE[Quantidade_11],"-")</f>
        <v>1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3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3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3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3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3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3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0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3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3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>
        <f ca="1">_xlfn.XLOOKUP(G63&amp;$X$2,BS_CONTROLE[CHAVE],BS_CONTROLE[Quantidade_11],"-")</f>
        <v>220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3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3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3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3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3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 t="str">
        <f ca="1">_xlfn.XLOOKUP(G68&amp;$W$2,BS_CONTROLE[CHAVE],BS_CONTROLE[Quantidade_11],"-")</f>
        <v>-</v>
      </c>
      <c r="X68" s="111">
        <f ca="1">_xlfn.XLOOKUP(G68&amp;$X$2,BS_CONTROLE[CHAVE],BS_CONTROLE[Quantidade_11],"-")</f>
        <v>1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3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3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1353</v>
      </c>
      <c r="W70" s="111">
        <f ca="1">_xlfn.XLOOKUP(G70&amp;$W$2,BS_CONTROLE[CHAVE],BS_CONTROLE[Quantidade_11],"-")</f>
        <v>0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3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>
        <f ca="1">_xlfn.XLOOKUP(G71&amp;$W$2,BS_CONTROLE[CHAVE],BS_CONTROLE[Quantidade_11],"-")</f>
        <v>60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3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3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3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3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3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3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3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3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 t="str">
        <f ca="1">_xlfn.XLOOKUP(G79&amp;$V$2,BS_CONTROLE[CHAVE],BS_CONTROLE[Quantidade_11],"-")</f>
        <v>-</v>
      </c>
      <c r="W79" s="111">
        <f ca="1">_xlfn.XLOOKUP(G79&amp;$W$2,BS_CONTROLE[CHAVE],BS_CONTROLE[Quantidade_11],"-")</f>
        <v>0</v>
      </c>
      <c r="X79" s="111">
        <f ca="1">_xlfn.XLOOKUP(G79&amp;$X$2,BS_CONTROLE[CHAVE],BS_CONTROLE[Quantidade_11],"-")</f>
        <v>2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3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3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3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3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3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3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3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3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3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3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3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3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3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1353</v>
      </c>
      <c r="W92" s="111">
        <f ca="1">_xlfn.XLOOKUP(G92&amp;$W$2,BS_CONTROLE[CHAVE],BS_CONTROLE[Quantidade_11],"-")</f>
        <v>0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3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3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3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3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3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3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3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 t="str">
        <f ca="1">_xlfn.XLOOKUP(G99&amp;$V$2,BS_CONTROLE[CHAVE],BS_CONTROLE[Quantidade_11],"-")</f>
        <v>-</v>
      </c>
      <c r="W99" s="111">
        <f ca="1">_xlfn.XLOOKUP(G99&amp;$W$2,BS_CONTROLE[CHAVE],BS_CONTROLE[Quantidade_11],"-")</f>
        <v>0</v>
      </c>
      <c r="X99" s="111">
        <f ca="1">_xlfn.XLOOKUP(G99&amp;$X$2,BS_CONTROLE[CHAVE],BS_CONTROLE[Quantidade_11],"-")</f>
        <v>2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3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3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3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>
        <f ca="1">_xlfn.XLOOKUP(G102&amp;$X$2,BS_CONTROLE[CHAVE],BS_CONTROLE[Quantidade_11],"-")</f>
        <v>220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3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3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3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3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3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3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3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>
        <f ca="1">_xlfn.XLOOKUP(G109&amp;$X$2,BS_CONTROLE[CHAVE],BS_CONTROLE[Quantidade_11],"-")</f>
        <v>1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3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3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3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3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3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3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3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3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3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3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1353</v>
      </c>
      <c r="W119" s="111">
        <f ca="1">_xlfn.XLOOKUP(G119&amp;$W$2,BS_CONTROLE[CHAVE],BS_CONTROLE[Quantidade_11],"-")</f>
        <v>0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3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>
        <f ca="1">_xlfn.XLOOKUP(G120&amp;$X$2,BS_CONTROLE[CHAVE],BS_CONTROLE[Quantidade_11],"-")</f>
        <v>1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3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3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3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3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 t="str">
        <f ca="1">_xlfn.XLOOKUP(G124&amp;$V$2,BS_CONTROLE[CHAVE],BS_CONTROLE[Quantidade_11],"-")</f>
        <v>-</v>
      </c>
      <c r="W124" s="111">
        <f ca="1">_xlfn.XLOOKUP(G124&amp;$W$2,BS_CONTROLE[CHAVE],BS_CONTROLE[Quantidade_11],"-")</f>
        <v>0</v>
      </c>
      <c r="X124" s="111">
        <f ca="1">_xlfn.XLOOKUP(G124&amp;$X$2,BS_CONTROLE[CHAVE],BS_CONTROLE[Quantidade_11],"-")</f>
        <v>2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3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3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3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3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1353</v>
      </c>
      <c r="W128" s="111">
        <f ca="1">_xlfn.XLOOKUP(G128&amp;$W$2,BS_CONTROLE[CHAVE],BS_CONTROLE[Quantidade_11],"-")</f>
        <v>0</v>
      </c>
      <c r="X128" s="111">
        <f ca="1">_xlfn.XLOOKUP(G128&amp;$X$2,BS_CONTROLE[CHAVE],BS_CONTROLE[Quantidade_11],"-")</f>
        <v>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3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3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3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3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>
        <f ca="1">_xlfn.XLOOKUP(G132&amp;$X$2,BS_CONTROLE[CHAVE],BS_CONTROLE[Quantidade_11],"-")</f>
        <v>220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3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3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3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1353</v>
      </c>
      <c r="W135" s="111">
        <f ca="1">_xlfn.XLOOKUP(G135&amp;$W$2,BS_CONTROLE[CHAVE],BS_CONTROLE[Quantidade_11],"-")</f>
        <v>0</v>
      </c>
      <c r="X135" s="111">
        <f ca="1">_xlfn.XLOOKUP(G135&amp;$X$2,BS_CONTROLE[CHAVE],BS_CONTROLE[Quantidade_11],"-")</f>
        <v>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3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3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3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 t="str">
        <f ca="1">_xlfn.XLOOKUP(G138&amp;$W$2,BS_CONTROLE[CHAVE],BS_CONTROLE[Quantidade_11],"-")</f>
        <v>-</v>
      </c>
      <c r="X138" s="111">
        <f ca="1">_xlfn.XLOOKUP(G138&amp;$X$2,BS_CONTROLE[CHAVE],BS_CONTROLE[Quantidade_11],"-")</f>
        <v>1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3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3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>
        <f ca="1">_xlfn.XLOOKUP(G140&amp;$X$2,BS_CONTROLE[CHAVE],BS_CONTROLE[Quantidade_11],"-")</f>
        <v>0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3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3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3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3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3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3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3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3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3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3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3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3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3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3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3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3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1353</v>
      </c>
      <c r="W156" s="111">
        <f ca="1">_xlfn.XLOOKUP(G156&amp;$W$2,BS_CONTROLE[CHAVE],BS_CONTROLE[Quantidade_11],"-")</f>
        <v>0</v>
      </c>
      <c r="X156" s="111">
        <f ca="1">_xlfn.XLOOKUP(G156&amp;$X$2,BS_CONTROLE[CHAVE],BS_CONTROLE[Quantidade_11],"-")</f>
        <v>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3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3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3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>
        <f ca="1">_xlfn.XLOOKUP(G159&amp;$X$2,BS_CONTROLE[CHAVE],BS_CONTROLE[Quantidade_11],"-")</f>
        <v>1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3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3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3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>
        <f ca="1">_xlfn.XLOOKUP(G162&amp;$X$2,BS_CONTROLE[CHAVE],BS_CONTROLE[Quantidade_11],"-")</f>
        <v>220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3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3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3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 t="str">
        <f ca="1">_xlfn.XLOOKUP(G165&amp;$V$2,BS_CONTROLE[CHAVE],BS_CONTROLE[Quantidade_11],"-")</f>
        <v>-</v>
      </c>
      <c r="W165" s="111">
        <f ca="1">_xlfn.XLOOKUP(G165&amp;$W$2,BS_CONTROLE[CHAVE],BS_CONTROLE[Quantidade_11],"-")</f>
        <v>0</v>
      </c>
      <c r="X165" s="111">
        <f ca="1">_xlfn.XLOOKUP(G165&amp;$X$2,BS_CONTROLE[CHAVE],BS_CONTROLE[Quantidade_11],"-")</f>
        <v>2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3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3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3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3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>
        <f ca="1">_xlfn.XLOOKUP(G169&amp;$X$2,BS_CONTROLE[CHAVE],BS_CONTROLE[Quantidade_11],"-")</f>
        <v>0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3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3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3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3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3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3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3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3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3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3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3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3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3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1353</v>
      </c>
      <c r="W182" s="111">
        <f ca="1">_xlfn.XLOOKUP(G182&amp;$W$2,BS_CONTROLE[CHAVE],BS_CONTROLE[Quantidade_11],"-")</f>
        <v>0</v>
      </c>
      <c r="X182" s="111">
        <f ca="1">_xlfn.XLOOKUP(G182&amp;$X$2,BS_CONTROLE[CHAVE],BS_CONTROLE[Quantidade_11],"-")</f>
        <v>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3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3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>
        <f ca="1">_xlfn.XLOOKUP(G184&amp;$X$2,BS_CONTROLE[CHAVE],BS_CONTROLE[Quantidade_11],"-")</f>
        <v>1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3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3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3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3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3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3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>
        <f ca="1">_xlfn.XLOOKUP(G190&amp;$X$2,BS_CONTROLE[CHAVE],BS_CONTROLE[Quantidade_11],"-")</f>
        <v>0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3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3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3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 t="str">
        <f ca="1">_xlfn.XLOOKUP(G193&amp;$V$2,BS_CONTROLE[CHAVE],BS_CONTROLE[Quantidade_11],"-")</f>
        <v>-</v>
      </c>
      <c r="W193" s="111">
        <f ca="1">_xlfn.XLOOKUP(G193&amp;$W$2,BS_CONTROLE[CHAVE],BS_CONTROLE[Quantidade_11],"-")</f>
        <v>0</v>
      </c>
      <c r="X193" s="111">
        <f ca="1">_xlfn.XLOOKUP(G193&amp;$X$2,BS_CONTROLE[CHAVE],BS_CONTROLE[Quantidade_11],"-")</f>
        <v>2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3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3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3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3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3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3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3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3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3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3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3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1353</v>
      </c>
      <c r="W204" s="111">
        <f ca="1">_xlfn.XLOOKUP(G204&amp;$W$2,BS_CONTROLE[CHAVE],BS_CONTROLE[Quantidade_11],"-")</f>
        <v>0</v>
      </c>
      <c r="X204" s="111">
        <f ca="1">_xlfn.XLOOKUP(G204&amp;$X$2,BS_CONTROLE[CHAVE],BS_CONTROLE[Quantidade_11],"-")</f>
        <v>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3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3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3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3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3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3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3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3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>
        <f ca="1">_xlfn.XLOOKUP(G212&amp;$X$2,BS_CONTROLE[CHAVE],BS_CONTROLE[Quantidade_11],"-")</f>
        <v>0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3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3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3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3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3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3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 t="str">
        <f ca="1">_xlfn.XLOOKUP(G218&amp;$V$2,BS_CONTROLE[CHAVE],BS_CONTROLE[Quantidade_11],"-")</f>
        <v>-</v>
      </c>
      <c r="W218" s="111">
        <f ca="1">_xlfn.XLOOKUP(G218&amp;$W$2,BS_CONTROLE[CHAVE],BS_CONTROLE[Quantidade_11],"-")</f>
        <v>0</v>
      </c>
      <c r="X218" s="111">
        <f ca="1">_xlfn.XLOOKUP(G218&amp;$X$2,BS_CONTROLE[CHAVE],BS_CONTROLE[Quantidade_11],"-")</f>
        <v>2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3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3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3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3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3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3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3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3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3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1353</v>
      </c>
      <c r="W227" s="111">
        <f ca="1">_xlfn.XLOOKUP(G227&amp;$W$2,BS_CONTROLE[CHAVE],BS_CONTROLE[Quantidade_11],"-")</f>
        <v>0</v>
      </c>
      <c r="X227" s="111">
        <f ca="1">_xlfn.XLOOKUP(G227&amp;$X$2,BS_CONTROLE[CHAVE],BS_CONTROLE[Quantidade_11],"-")</f>
        <v>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3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3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>
        <f ca="1">_xlfn.XLOOKUP(G229&amp;$X$2,BS_CONTROLE[CHAVE],BS_CONTROLE[Quantidade_11],"-")</f>
        <v>1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3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3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3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3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3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3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3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3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>
        <f ca="1">_xlfn.XLOOKUP(G237&amp;$X$2,BS_CONTROLE[CHAVE],BS_CONTROLE[Quantidade_11],"-")</f>
        <v>220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3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3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3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3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 t="str">
        <f ca="1">_xlfn.XLOOKUP(G241&amp;$V$2,BS_CONTROLE[CHAVE],BS_CONTROLE[Quantidade_11],"-")</f>
        <v>-</v>
      </c>
      <c r="W241" s="111">
        <f ca="1">_xlfn.XLOOKUP(G241&amp;$W$2,BS_CONTROLE[CHAVE],BS_CONTROLE[Quantidade_11],"-")</f>
        <v>0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3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3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>
        <f ca="1">_xlfn.XLOOKUP(G243&amp;$X$2,BS_CONTROLE[CHAVE],BS_CONTROLE[Quantidade_11],"-")</f>
        <v>1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3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3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3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>
        <f ca="1">_xlfn.XLOOKUP(G246&amp;$X$2,BS_CONTROLE[CHAVE],BS_CONTROLE[Quantidade_11],"-")</f>
        <v>0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3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3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3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3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3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3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3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1353</v>
      </c>
      <c r="W253" s="111">
        <f ca="1">_xlfn.XLOOKUP(G253&amp;$W$2,BS_CONTROLE[CHAVE],BS_CONTROLE[Quantidade_11],"-")</f>
        <v>0</v>
      </c>
      <c r="X253" s="111">
        <f ca="1">_xlfn.XLOOKUP(G253&amp;$X$2,BS_CONTROLE[CHAVE],BS_CONTROLE[Quantidade_11],"-")</f>
        <v>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3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3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3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>
        <f ca="1">_xlfn.XLOOKUP(G256&amp;$X$2,BS_CONTROLE[CHAVE],BS_CONTROLE[Quantidade_11],"-")</f>
        <v>1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3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3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3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3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3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3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3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3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3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 t="str">
        <f ca="1">_xlfn.XLOOKUP(G265&amp;$V$2,BS_CONTROLE[CHAVE],BS_CONTROLE[Quantidade_11],"-")</f>
        <v>-</v>
      </c>
      <c r="W265" s="111">
        <f ca="1">_xlfn.XLOOKUP(G265&amp;$W$2,BS_CONTROLE[CHAVE],BS_CONTROLE[Quantidade_11],"-")</f>
        <v>0</v>
      </c>
      <c r="X265" s="111">
        <f ca="1">_xlfn.XLOOKUP(G265&amp;$X$2,BS_CONTROLE[CHAVE],BS_CONTROLE[Quantidade_11],"-")</f>
        <v>2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3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3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3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3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1353</v>
      </c>
      <c r="W269" s="111">
        <f ca="1">_xlfn.XLOOKUP(G269&amp;$W$2,BS_CONTROLE[CHAVE],BS_CONTROLE[Quantidade_11],"-")</f>
        <v>0</v>
      </c>
      <c r="X269" s="111">
        <f ca="1">_xlfn.XLOOKUP(G269&amp;$X$2,BS_CONTROLE[CHAVE],BS_CONTROLE[Quantidade_11],"-")</f>
        <v>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3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3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3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3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3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3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3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3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3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1353</v>
      </c>
      <c r="W278" s="111">
        <f ca="1">_xlfn.XLOOKUP(G278&amp;$W$2,BS_CONTROLE[CHAVE],BS_CONTROLE[Quantidade_11],"-")</f>
        <v>0</v>
      </c>
      <c r="X278" s="111">
        <f ca="1">_xlfn.XLOOKUP(G278&amp;$X$2,BS_CONTROLE[CHAVE],BS_CONTROLE[Quantidade_11],"-")</f>
        <v>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3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3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3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>
        <f ca="1">_xlfn.XLOOKUP(G281&amp;$X$2,BS_CONTROLE[CHAVE],BS_CONTROLE[Quantidade_11],"-")</f>
        <v>1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3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3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3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3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1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3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3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>
        <f ca="1">_xlfn.XLOOKUP(G287&amp;$X$2,BS_CONTROLE[CHAVE],BS_CONTROLE[Quantidade_11],"-")</f>
        <v>220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3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3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 t="str">
        <f ca="1">_xlfn.XLOOKUP(G289&amp;$V$2,BS_CONTROLE[CHAVE],BS_CONTROLE[Quantidade_11],"-")</f>
        <v>-</v>
      </c>
      <c r="W289" s="111">
        <f ca="1">_xlfn.XLOOKUP(G289&amp;$W$2,BS_CONTROLE[CHAVE],BS_CONTROLE[Quantidade_11],"-")</f>
        <v>0</v>
      </c>
      <c r="X289" s="111">
        <f ca="1">_xlfn.XLOOKUP(G289&amp;$X$2,BS_CONTROLE[CHAVE],BS_CONTROLE[Quantidade_11],"-")</f>
        <v>2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3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3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3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>
        <f ca="1">_xlfn.XLOOKUP(G292&amp;$X$2,BS_CONTROLE[CHAVE],BS_CONTROLE[Quantidade_11],"-")</f>
        <v>0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3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3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3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3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3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3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3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1353</v>
      </c>
      <c r="W299" s="111">
        <f ca="1">_xlfn.XLOOKUP(G299&amp;$W$2,BS_CONTROLE[CHAVE],BS_CONTROLE[Quantidade_11],"-")</f>
        <v>0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3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>
        <f ca="1">_xlfn.XLOOKUP(G300&amp;$X$2,BS_CONTROLE[CHAVE],BS_CONTROLE[Quantidade_11],"-")</f>
        <v>1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3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3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3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 t="str">
        <f ca="1">_xlfn.XLOOKUP(G303&amp;$V$2,BS_CONTROLE[CHAVE],BS_CONTROLE[Quantidade_11],"-")</f>
        <v>-</v>
      </c>
      <c r="W303" s="111">
        <f ca="1">_xlfn.XLOOKUP(G303&amp;$W$2,BS_CONTROLE[CHAVE],BS_CONTROLE[Quantidade_11],"-")</f>
        <v>0</v>
      </c>
      <c r="X303" s="111">
        <f ca="1">_xlfn.XLOOKUP(G303&amp;$X$2,BS_CONTROLE[CHAVE],BS_CONTROLE[Quantidade_11],"-")</f>
        <v>2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3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>
        <f ca="1">_xlfn.XLOOKUP(G304&amp;$X$2,BS_CONTROLE[CHAVE],BS_CONTROLE[Quantidade_11],"-")</f>
        <v>0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3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>
        <f ca="1">_xlfn.XLOOKUP(G305&amp;$X$2,BS_CONTROLE[CHAVE],BS_CONTROLE[Quantidade_11],"-")</f>
        <v>220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3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3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>
        <f ca="1">_xlfn.XLOOKUP(G307&amp;$X$2,BS_CONTROLE[CHAVE],BS_CONTROLE[Quantidade_11],"-")</f>
        <v>0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3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3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3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3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1353</v>
      </c>
      <c r="W311" s="111">
        <f ca="1">_xlfn.XLOOKUP(G311&amp;$W$2,BS_CONTROLE[CHAVE],BS_CONTROLE[Quantidade_11],"-")</f>
        <v>0</v>
      </c>
      <c r="X311" s="111">
        <f ca="1">_xlfn.XLOOKUP(G311&amp;$X$2,BS_CONTROLE[CHAVE],BS_CONTROLE[Quantidade_11],"-")</f>
        <v>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3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3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>
        <f ca="1">_xlfn.XLOOKUP(G313&amp;$X$2,BS_CONTROLE[CHAVE],BS_CONTROLE[Quantidade_11],"-")</f>
        <v>1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3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3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>
        <f ca="1">_xlfn.XLOOKUP(G315&amp;$X$2,BS_CONTROLE[CHAVE],BS_CONTROLE[Quantidade_11],"-")</f>
        <v>0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3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3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3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3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3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 t="str">
        <f ca="1">_xlfn.XLOOKUP(G320&amp;$V$2,BS_CONTROLE[CHAVE],BS_CONTROLE[Quantidade_11],"-")</f>
        <v>-</v>
      </c>
      <c r="W320" s="111">
        <f ca="1">_xlfn.XLOOKUP(G320&amp;$W$2,BS_CONTROLE[CHAVE],BS_CONTROLE[Quantidade_11],"-")</f>
        <v>0</v>
      </c>
      <c r="X320" s="111">
        <f ca="1">_xlfn.XLOOKUP(G320&amp;$X$2,BS_CONTROLE[CHAVE],BS_CONTROLE[Quantidade_11],"-")</f>
        <v>2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3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3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>
        <f ca="1">_xlfn.XLOOKUP(G322&amp;$X$2,BS_CONTROLE[CHAVE],BS_CONTROLE[Quantidade_11],"-")</f>
        <v>220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3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3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3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3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3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>
        <f ca="1">_xlfn.XLOOKUP(G327&amp;$X$2,BS_CONTROLE[CHAVE],BS_CONTROLE[Quantidade_11],"-")</f>
        <v>0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3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3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3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3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3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3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3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3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3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3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3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>
        <f ca="1">_xlfn.XLOOKUP(G338&amp;$V$2,BS_CONTROLE[CHAVE],BS_CONTROLE[Quantidade_11],"-")</f>
        <v>0</v>
      </c>
      <c r="W338" s="111">
        <f ca="1">_xlfn.XLOOKUP(G338&amp;$W$2,BS_CONTROLE[CHAVE],BS_CONTROLE[Quantidade_11],"-")</f>
        <v>0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3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3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3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1353</v>
      </c>
      <c r="W341" s="111">
        <f ca="1">_xlfn.XLOOKUP(G341&amp;$W$2,BS_CONTROLE[CHAVE],BS_CONTROLE[Quantidade_11],"-")</f>
        <v>0</v>
      </c>
      <c r="X341" s="111">
        <f ca="1">_xlfn.XLOOKUP(G341&amp;$X$2,BS_CONTROLE[CHAVE],BS_CONTROLE[Quantidade_11],"-")</f>
        <v>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3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3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>
        <f ca="1">_xlfn.XLOOKUP(G343&amp;$X$2,BS_CONTROLE[CHAVE],BS_CONTROLE[Quantidade_11],"-")</f>
        <v>0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3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>
        <f ca="1">_xlfn.XLOOKUP(G344&amp;$X$2,BS_CONTROLE[CHAVE],BS_CONTROLE[Quantidade_11],"-")</f>
        <v>0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3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3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23" t="str">
        <f>IF(FN_MC!N350="","*",FN_MC!N350)</f>
        <v>*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23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400</v>
      </c>
      <c r="O348" s="291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3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3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3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 t="str">
        <f ca="1">_xlfn.XLOOKUP(G351&amp;$V$2,BS_CONTROLE[CHAVE],BS_CONTROLE[Quantidade_11],"-")</f>
        <v>-</v>
      </c>
      <c r="W351" s="111">
        <f ca="1">_xlfn.XLOOKUP(G351&amp;$W$2,BS_CONTROLE[CHAVE],BS_CONTROLE[Quantidade_11],"-")</f>
        <v>0</v>
      </c>
      <c r="X351" s="111">
        <f ca="1">_xlfn.XLOOKUP(G351&amp;$X$2,BS_CONTROLE[CHAVE],BS_CONTROLE[Quantidade_11],"-")</f>
        <v>2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3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3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IF(FN_MC!Y363="","*",FN_MC!Y363)</f>
        <v>OPORTUNIDADE</v>
      </c>
      <c r="B354" s="108" t="str">
        <f>IF(FN_MC!X363="","*",FN_MC!X363)</f>
        <v>Oportunidade</v>
      </c>
      <c r="C354" s="108" t="str">
        <f>IF(FN_MC!Z363="","*",FN_MC!Z363)</f>
        <v>*</v>
      </c>
      <c r="D354" s="109" t="str">
        <f>IF(FN_MC!S363="","*",FN_MC!S363)</f>
        <v>FERRONORTE</v>
      </c>
      <c r="E354" s="109" t="str">
        <f>IF(FN_MC!T363="","*",FN_MC!T363)</f>
        <v>TMI-TCS</v>
      </c>
      <c r="F354" s="109">
        <f>IF(FN_MC!B363="","*",FN_MC!B363)</f>
        <v>46044</v>
      </c>
      <c r="G354" s="109" t="str">
        <f>IF(FN_MC!D363="","*",FN_MC!D363)</f>
        <v>W50</v>
      </c>
      <c r="H354" s="109" t="str">
        <f>IF(FN_MC!F363="","*",FN_MC!F363)</f>
        <v>MODERNIZAÇÃO - RECOLHIMENTO DE DORMENTE</v>
      </c>
      <c r="I354" s="109" t="str">
        <f>IF(FN_MC!H363="","*",FN_MC!H363)</f>
        <v>TCS</v>
      </c>
      <c r="J354" s="109" t="str">
        <f>IF(FN_MC!I363="","*",FN_MC!I363)</f>
        <v>TCS</v>
      </c>
      <c r="K354" s="109" t="str">
        <f>IF(FN_MC!M363="","*",FN_MC!M363)</f>
        <v>TVI-TJA</v>
      </c>
      <c r="L354" s="323">
        <f>IF(FN_MC!N363="","*",FN_MC!N363)</f>
        <v>239251</v>
      </c>
      <c r="M354" s="110">
        <f>IF(FN_MC!J363="","*",FN_MC!J363)</f>
        <v>74</v>
      </c>
      <c r="N354" s="291">
        <f>IF(FN_MC!K363="","*",FN_MC!K363)</f>
        <v>249.5</v>
      </c>
      <c r="O354" s="291">
        <f>IF(FN_MC!L363="","*",FN_MC!L363)</f>
        <v>249</v>
      </c>
      <c r="P354" s="110"/>
      <c r="Q354" s="127">
        <f>IF(FN_MC!O363="","*",FN_MC!O363)</f>
        <v>0.35416666666666669</v>
      </c>
      <c r="R354" s="127">
        <f>IF(FN_MC!P363="","*",FN_MC!P363)</f>
        <v>0.125</v>
      </c>
      <c r="S354" s="109" t="str">
        <f>IF(FN_MC!Q363="","*",CONCATENATE(FN_MC!Q363," ",FN_MC!R363))</f>
        <v>400 Nº DE DORMENTES</v>
      </c>
      <c r="T354" s="109" t="str">
        <f>IF(FN_MC!V363="","*",FN_MC!V363)</f>
        <v>Augusto</v>
      </c>
      <c r="U354" s="109" t="str">
        <f>IF(FN_MC!W363="","*",FN_MC!W363)</f>
        <v>Recolhimento de dormente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>
        <f ca="1">_xlfn.XLOOKUP(G354&amp;$X$2,BS_CONTROLE[CHAVE],BS_CONTROLE[Quantidade_11],"-")</f>
        <v>220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3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*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3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*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3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*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OPORTUNIDADE</v>
      </c>
      <c r="B358" s="108" t="str">
        <f>IF(FN_MC!X360="","*",FN_MC!X360)</f>
        <v>Oportunidade</v>
      </c>
      <c r="C358" s="108" t="str">
        <f>IF(FN_MC!Z360="","*",FN_MC!Z360)</f>
        <v>*</v>
      </c>
      <c r="D358" s="109" t="str">
        <f>IF(FN_MC!S360="","*",FN_MC!S360)</f>
        <v>FERRONORTE</v>
      </c>
      <c r="E358" s="109" t="str">
        <f>IF(FN_MC!T360="","*",FN_MC!T360)</f>
        <v>TMI-TCS</v>
      </c>
      <c r="F358" s="109" t="str">
        <f>IF(FN_MC!B360="","*",FN_MC!B360)</f>
        <v>*</v>
      </c>
      <c r="G358" s="109" t="str">
        <f>IF(FN_MC!D360="","*",FN_MC!D360)</f>
        <v>V66</v>
      </c>
      <c r="H358" s="109" t="str">
        <f>IF(FN_MC!F360="","*",FN_MC!F360)</f>
        <v>MODERNIZAÇÃO - REGULAGEM</v>
      </c>
      <c r="I358" s="109" t="str">
        <f>IF(FN_MC!H360="","*",FN_MC!H360)</f>
        <v>TID</v>
      </c>
      <c r="J358" s="109" t="str">
        <f>IF(FN_MC!I360="","*",FN_MC!I360)</f>
        <v>TID</v>
      </c>
      <c r="K358" s="109" t="str">
        <f>IF(FN_MC!M360="","*",FN_MC!M360)</f>
        <v>TCE-TID</v>
      </c>
      <c r="L358" s="323" t="str">
        <f>IF(FN_MC!N360="","*",FN_MC!N360)</f>
        <v>TCE177</v>
      </c>
      <c r="M358" s="110">
        <f>IF(FN_MC!J360="","*",FN_MC!J360)</f>
        <v>74</v>
      </c>
      <c r="N358" s="291">
        <f>IF(FN_MC!K360="","*",FN_MC!K360)</f>
        <v>171.11500000000001</v>
      </c>
      <c r="O358" s="291">
        <f>IF(FN_MC!L360="","*",FN_MC!L360)</f>
        <v>173.5</v>
      </c>
      <c r="P358" s="110"/>
      <c r="Q358" s="127">
        <f>IF(FN_MC!O360="","*",FN_MC!O360)</f>
        <v>0.39583333333333331</v>
      </c>
      <c r="R358" s="127">
        <f>IF(FN_MC!P360="","*",FN_MC!P360)</f>
        <v>0.125</v>
      </c>
      <c r="S358" s="109" t="str">
        <f>IF(FN_MC!Q360="","*",CONCATENATE(FN_MC!Q360," ",FN_MC!R360))</f>
        <v>500 M</v>
      </c>
      <c r="T358" s="109" t="str">
        <f>IF(FN_MC!V360="","*",FN_MC!V360)</f>
        <v>Augusto</v>
      </c>
      <c r="U358" s="109" t="str">
        <f>IF(FN_MC!W360="","*",FN_MC!W360)</f>
        <v>Regulagem de brita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3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*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3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*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3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>
        <f ca="1">_xlfn.XLOOKUP(G361&amp;$X$2,BS_CONTROLE[CHAVE],BS_CONTROLE[Quantidade_11],"-")</f>
        <v>0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3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3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3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3" t="str">
        <f>IF(FN_MC!N368="","*",FN_MC!N368)</f>
        <v>POVPJA</v>
      </c>
      <c r="M365" s="110">
        <f>IF(FN_MC!J368="","*",FN_MC!J368)</f>
        <v>101</v>
      </c>
      <c r="N365" s="291">
        <f>IF(FN_MC!K368="","*",FN_MC!K368)</f>
        <v>1524</v>
      </c>
      <c r="O365" s="291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3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3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3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3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23" t="str">
        <f>IF(FN_MC!N373="","*",FN_MC!N373)</f>
        <v>710TSF</v>
      </c>
      <c r="M370" s="110">
        <f>IF(FN_MC!J373="","*",FN_MC!J373)</f>
        <v>98</v>
      </c>
      <c r="N370" s="291">
        <f>IF(FN_MC!K373="","*",FN_MC!K373)</f>
        <v>712.75</v>
      </c>
      <c r="O370" s="291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1353</v>
      </c>
      <c r="W370" s="111">
        <f ca="1">_xlfn.XLOOKUP(G370&amp;$W$2,BS_CONTROLE[CHAVE],BS_CONTROLE[Quantidade_11],"-")</f>
        <v>0</v>
      </c>
      <c r="X370" s="111">
        <f ca="1">_xlfn.XLOOKUP(G370&amp;$X$2,BS_CONTROLE[CHAVE],BS_CONTROLE[Quantidade_11],"-")</f>
        <v>0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23" t="str">
        <f>IF(FN_MC!N374="","*",FN_MC!N374)</f>
        <v>TEX1</v>
      </c>
      <c r="M371" s="110">
        <f>IF(FN_MC!J374="","*",FN_MC!J374)</f>
        <v>98</v>
      </c>
      <c r="N371" s="291">
        <f>IF(FN_MC!K374="","*",FN_MC!K374)</f>
        <v>751.9</v>
      </c>
      <c r="O371" s="291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>
        <f ca="1">_xlfn.XLOOKUP(G371&amp;$X$2,BS_CONTROLE[CHAVE],BS_CONTROLE[Quantidade_11],"-")</f>
        <v>0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23" t="str">
        <f>IF(FN_MC!N375="","*",FN_MC!N375)</f>
        <v>TAL699</v>
      </c>
      <c r="M372" s="110">
        <f>IF(FN_MC!J375="","*",FN_MC!J375)</f>
        <v>98</v>
      </c>
      <c r="N372" s="291">
        <f>IF(FN_MC!K375="","*",FN_MC!K375)</f>
        <v>695</v>
      </c>
      <c r="O372" s="291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>
        <f ca="1">_xlfn.XLOOKUP(G372&amp;$X$2,BS_CONTROLE[CHAVE],BS_CONTROLE[Quantidade_11],"-")</f>
        <v>1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23" t="str">
        <f>IF(FN_MC!N376="","*",FN_MC!N376)</f>
        <v>TGRTIQ</v>
      </c>
      <c r="M373" s="110">
        <f>IF(FN_MC!J376="","*",FN_MC!J376)</f>
        <v>98</v>
      </c>
      <c r="N373" s="291">
        <f>IF(FN_MC!K376="","*",FN_MC!K376)</f>
        <v>502</v>
      </c>
      <c r="O373" s="291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>
        <f ca="1">_xlfn.XLOOKUP(G373&amp;$X$2,BS_CONTROLE[CHAVE],BS_CONTROLE[Quantidade_11],"-")</f>
        <v>0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23" t="str">
        <f>IF(FN_MC!N377="","*",FN_MC!N377)</f>
        <v>TID2</v>
      </c>
      <c r="M374" s="110">
        <f>IF(FN_MC!J377="","*",FN_MC!J377)</f>
        <v>74</v>
      </c>
      <c r="N374" s="291">
        <f>IF(FN_MC!K377="","*",FN_MC!K377)</f>
        <v>189.92</v>
      </c>
      <c r="O374" s="291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 t="str">
        <f ca="1">_xlfn.XLOOKUP(G374&amp;$V$2,BS_CONTROLE[CHAVE],BS_CONTROLE[Quantidade_11],"-")</f>
        <v>-</v>
      </c>
      <c r="W374" s="111">
        <f ca="1">_xlfn.XLOOKUP(G374&amp;$W$2,BS_CONTROLE[CHAVE],BS_CONTROLE[Quantidade_11],"-")</f>
        <v>0</v>
      </c>
      <c r="X374" s="111">
        <f ca="1">_xlfn.XLOOKUP(G374&amp;$X$2,BS_CONTROLE[CHAVE],BS_CONTROLE[Quantidade_11],"-")</f>
        <v>2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3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3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23">
        <f>IF(FN_MC!N380="","*",FN_MC!N380)</f>
        <v>239251</v>
      </c>
      <c r="M377" s="110">
        <f>IF(FN_MC!J380="","*",FN_MC!J380)</f>
        <v>74</v>
      </c>
      <c r="N377" s="291">
        <f>IF(FN_MC!K380="","*",FN_MC!K380)</f>
        <v>249</v>
      </c>
      <c r="O377" s="291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>
        <f ca="1">_xlfn.XLOOKUP(G377&amp;$X$2,BS_CONTROLE[CHAVE],BS_CONTROLE[Quantidade_11],"-")</f>
        <v>220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3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3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23" t="str">
        <f>IF(FN_MC!N383="","*",FN_MC!N383)</f>
        <v>TAPNORTE</v>
      </c>
      <c r="M380" s="110">
        <f>IF(FN_MC!J383="","*",FN_MC!J383)</f>
        <v>74</v>
      </c>
      <c r="N380" s="291">
        <f>IF(FN_MC!K383="","*",FN_MC!K383)</f>
        <v>26.452999999999999</v>
      </c>
      <c r="O380" s="291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>
        <f ca="1">_xlfn.XLOOKUP(G380&amp;$X$2,BS_CONTROLE[CHAVE],BS_CONTROLE[Quantidade_11],"-")</f>
        <v>1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23" t="str">
        <f>IF(FN_MC!N384="","*",FN_MC!N384)</f>
        <v>PURPPP</v>
      </c>
      <c r="M381" s="110">
        <f>IF(FN_MC!J384="","*",FN_MC!J384)</f>
        <v>101</v>
      </c>
      <c r="N381" s="291">
        <f>IF(FN_MC!K384="","*",FN_MC!K384)</f>
        <v>1290.694</v>
      </c>
      <c r="O381" s="291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>
        <f ca="1">_xlfn.XLOOKUP(G381&amp;$V$2,BS_CONTROLE[CHAVE],BS_CONTROLE[Quantidade_11],"-")</f>
        <v>1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23" t="str">
        <f>IF(FN_MC!N385="","*",FN_MC!N385)</f>
        <v>PPO1</v>
      </c>
      <c r="M382" s="110">
        <f>IF(FN_MC!J385="","*",FN_MC!J385)</f>
        <v>101</v>
      </c>
      <c r="N382" s="291">
        <f>IF(FN_MC!K385="","*",FN_MC!K385)</f>
        <v>1099.662</v>
      </c>
      <c r="O382" s="291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>
        <f ca="1">_xlfn.XLOOKUP(G382&amp;$X$2,BS_CONTROLE[CHAVE],BS_CONTROLE[Quantidade_11],"-")</f>
        <v>1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23" t="str">
        <f>IF(FN_MC!N386="","*",FN_MC!N386)</f>
        <v>K18PPR</v>
      </c>
      <c r="M383" s="110">
        <f>IF(FN_MC!J386="","*",FN_MC!J386)</f>
        <v>103</v>
      </c>
      <c r="N383" s="291">
        <f>IF(FN_MC!K386="","*",FN_MC!K386)</f>
        <v>2017</v>
      </c>
      <c r="O383" s="291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>
        <f ca="1">_xlfn.XLOOKUP(G383&amp;$X$2,BS_CONTROLE[CHAVE],BS_CONTROLE[Quantidade_11],"-")</f>
        <v>0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3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3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23" t="str">
        <f>IF(FN_MC!N389="","*",FN_MC!N389)</f>
        <v>ZQYZFH</v>
      </c>
      <c r="M386" s="110">
        <f>IF(FN_MC!J389="","*",FN_MC!J389)</f>
        <v>78</v>
      </c>
      <c r="N386" s="291">
        <f>IF(FN_MC!K389="","*",FN_MC!K389)</f>
        <v>189.45500000000001</v>
      </c>
      <c r="O386" s="291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>
        <f ca="1">_xlfn.XLOOKUP(G386&amp;$X$2,BS_CONTROLE[CHAVE],BS_CONTROLE[Quantidade_11],"-")</f>
        <v>1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23" t="str">
        <f>IF(FN_MC!N390="","*",FN_MC!N390)</f>
        <v>ZBOZEP</v>
      </c>
      <c r="M387" s="110">
        <f>IF(FN_MC!J390="","*",FN_MC!J390)</f>
        <v>78</v>
      </c>
      <c r="N387" s="291">
        <f>IF(FN_MC!K390="","*",FN_MC!K390)</f>
        <v>208.3</v>
      </c>
      <c r="O387" s="291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>
        <f ca="1">_xlfn.XLOOKUP(G387&amp;$X$2,BS_CONTROLE[CHAVE],BS_CONTROLE[Quantidade_11],"-")</f>
        <v>0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3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3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3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3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3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3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3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3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23" t="str">
        <f>IF(FN_MC!N399="","*",FN_MC!N399)</f>
        <v>710TSF</v>
      </c>
      <c r="M396" s="110">
        <f>IF(FN_MC!J399="","*",FN_MC!J399)</f>
        <v>98</v>
      </c>
      <c r="N396" s="291">
        <f>IF(FN_MC!K399="","*",FN_MC!K399)</f>
        <v>712.75</v>
      </c>
      <c r="O396" s="291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>
        <f ca="1">_xlfn.XLOOKUP(G396&amp;$V$2,BS_CONTROLE[CHAVE],BS_CONTROLE[Quantidade_11],"-")</f>
        <v>0</v>
      </c>
      <c r="W396" s="111">
        <f ca="1">_xlfn.XLOOKUP(G396&amp;$W$2,BS_CONTROLE[CHAVE],BS_CONTROLE[Quantidade_11],"-")</f>
        <v>0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3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23" t="str">
        <f>IF(FN_MC!N401="","*",FN_MC!N401)</f>
        <v>TALTEX</v>
      </c>
      <c r="M398" s="110">
        <f>IF(FN_MC!J401="","*",FN_MC!J401)</f>
        <v>98</v>
      </c>
      <c r="N398" s="291">
        <f>IF(FN_MC!K401="","*",FN_MC!K401)</f>
        <v>689.72900000000004</v>
      </c>
      <c r="O398" s="291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>
        <f ca="1">_xlfn.XLOOKUP(G398&amp;$W$2,BS_CONTROLE[CHAVE],BS_CONTROLE[Quantidade_11],"-")</f>
        <v>60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3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23" t="str">
        <f>IF(FN_MC!N403="","*",FN_MC!N403)</f>
        <v>TBS671</v>
      </c>
      <c r="M400" s="110">
        <f>IF(FN_MC!J403="","*",FN_MC!J403)</f>
        <v>98</v>
      </c>
      <c r="N400" s="291">
        <f>IF(FN_MC!K403="","*",FN_MC!K403)</f>
        <v>668</v>
      </c>
      <c r="O400" s="291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1353</v>
      </c>
      <c r="W400" s="111">
        <f ca="1">_xlfn.XLOOKUP(G400&amp;$W$2,BS_CONTROLE[CHAVE],BS_CONTROLE[Quantidade_11],"-")</f>
        <v>0</v>
      </c>
      <c r="X400" s="111">
        <f ca="1">_xlfn.XLOOKUP(G400&amp;$X$2,BS_CONTROLE[CHAVE],BS_CONTROLE[Quantidade_11],"-")</f>
        <v>0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3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3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3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>
        <f ca="1">_xlfn.XLOOKUP(G403&amp;$X$2,BS_CONTROLE[CHAVE],BS_CONTROLE[Quantidade_11],"-")</f>
        <v>1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3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3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23" t="str">
        <f>IF(FN_MC!N409="","*",FN_MC!N409)</f>
        <v>TCSSUL</v>
      </c>
      <c r="M406" s="110">
        <f>IF(FN_MC!J409="","*",FN_MC!J409)</f>
        <v>74</v>
      </c>
      <c r="N406" s="291">
        <f>IF(FN_MC!K409="","*",FN_MC!K409)</f>
        <v>288.024</v>
      </c>
      <c r="O406" s="291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 t="str">
        <f ca="1">_xlfn.XLOOKUP(G406&amp;$V$2,BS_CONTROLE[CHAVE],BS_CONTROLE[Quantidade_11],"-")</f>
        <v>-</v>
      </c>
      <c r="W406" s="111">
        <f ca="1">_xlfn.XLOOKUP(G406&amp;$W$2,BS_CONTROLE[CHAVE],BS_CONTROLE[Quantidade_11],"-")</f>
        <v>0</v>
      </c>
      <c r="X406" s="111">
        <f ca="1">_xlfn.XLOOKUP(G406&amp;$X$2,BS_CONTROLE[CHAVE],BS_CONTROLE[Quantidade_11],"-")</f>
        <v>2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3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23" t="str">
        <f>IF(FN_MC!N411="","*",FN_MC!N411)</f>
        <v>PPPPGU</v>
      </c>
      <c r="M408" s="110">
        <f>IF(FN_MC!J411="","*",FN_MC!J411)</f>
        <v>101</v>
      </c>
      <c r="N408" s="291">
        <f>IF(FN_MC!K411="","*",FN_MC!K411)</f>
        <v>1142.701</v>
      </c>
      <c r="O408" s="291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>
        <f ca="1">_xlfn.XLOOKUP(G408&amp;$V$2,BS_CONTROLE[CHAVE],BS_CONTROLE[Quantidade_11],"-")</f>
        <v>1</v>
      </c>
      <c r="W408" s="111">
        <f ca="1">_xlfn.XLOOKUP(G408&amp;$W$2,BS_CONTROLE[CHAVE],BS_CONTROLE[Quantidade_11],"-")</f>
        <v>1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3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3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3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23" t="str">
        <f>IF(FN_MC!N415="","*",FN_MC!N415)</f>
        <v>710TSF</v>
      </c>
      <c r="M412" s="110">
        <f>IF(FN_MC!J415="","*",FN_MC!J415)</f>
        <v>98</v>
      </c>
      <c r="N412" s="291">
        <f>IF(FN_MC!K415="","*",FN_MC!K415)</f>
        <v>712.5</v>
      </c>
      <c r="O412" s="291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>
        <f ca="1">_xlfn.XLOOKUP(G412&amp;$V$2,BS_CONTROLE[CHAVE],BS_CONTROLE[Quantidade_11],"-")</f>
        <v>0</v>
      </c>
      <c r="W412" s="111">
        <f ca="1">_xlfn.XLOOKUP(G412&amp;$W$2,BS_CONTROLE[CHAVE],BS_CONTROLE[Quantidade_11],"-")</f>
        <v>0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3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3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23" t="str">
        <f>IF(FN_MC!N418="","*",FN_MC!N418)</f>
        <v>710TSF</v>
      </c>
      <c r="M415" s="110">
        <f>IF(FN_MC!J418="","*",FN_MC!J418)</f>
        <v>98</v>
      </c>
      <c r="N415" s="291">
        <f>IF(FN_MC!K418="","*",FN_MC!K418)</f>
        <v>712</v>
      </c>
      <c r="O415" s="291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1353</v>
      </c>
      <c r="W415" s="111">
        <f ca="1">_xlfn.XLOOKUP(G415&amp;$W$2,BS_CONTROLE[CHAVE],BS_CONTROLE[Quantidade_11],"-")</f>
        <v>0</v>
      </c>
      <c r="X415" s="111">
        <f ca="1">_xlfn.XLOOKUP(G415&amp;$X$2,BS_CONTROLE[CHAVE],BS_CONTROLE[Quantidade_11],"-")</f>
        <v>0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3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23" t="str">
        <f>IF(FN_MC!N420="","*",FN_MC!N420)</f>
        <v>PGUPPN</v>
      </c>
      <c r="M417" s="110">
        <f>IF(FN_MC!J420="","*",FN_MC!J420)</f>
        <v>101</v>
      </c>
      <c r="N417" s="291">
        <f>IF(FN_MC!K420="","*",FN_MC!K420)</f>
        <v>938.32500000000005</v>
      </c>
      <c r="O417" s="291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>
        <f ca="1">_xlfn.XLOOKUP(G417&amp;$V$2,BS_CONTROLE[CHAVE],BS_CONTROLE[Quantidade_11],"-")</f>
        <v>1</v>
      </c>
      <c r="W417" s="111">
        <f ca="1">_xlfn.XLOOKUP(G417&amp;$W$2,BS_CONTROLE[CHAVE],BS_CONTROLE[Quantidade_11],"-")</f>
        <v>1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3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3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3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23" t="str">
        <f>IF(FN_MC!N424="","*",FN_MC!N424)</f>
        <v>TAL699</v>
      </c>
      <c r="M421" s="110">
        <f>IF(FN_MC!J424="","*",FN_MC!J424)</f>
        <v>98</v>
      </c>
      <c r="N421" s="291">
        <f>IF(FN_MC!K424="","*",FN_MC!K424)</f>
        <v>695.49300000000005</v>
      </c>
      <c r="O421" s="291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1353</v>
      </c>
      <c r="W421" s="111">
        <f ca="1">_xlfn.XLOOKUP(G421&amp;$W$2,BS_CONTROLE[CHAVE],BS_CONTROLE[Quantidade_11],"-")</f>
        <v>0</v>
      </c>
      <c r="X421" s="111">
        <f ca="1">_xlfn.XLOOKUP(G421&amp;$X$2,BS_CONTROLE[CHAVE],BS_CONTROLE[Quantidade_11],"-")</f>
        <v>0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3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23" t="str">
        <f>IF(FN_MC!N426="","*",FN_MC!N426)</f>
        <v>710TSF/ 699-710</v>
      </c>
      <c r="M423" s="110">
        <f>IF(FN_MC!J426="","*",FN_MC!J426)</f>
        <v>98</v>
      </c>
      <c r="N423" s="291">
        <f>IF(FN_MC!K426="","*",FN_MC!K426)</f>
        <v>712.75</v>
      </c>
      <c r="O423" s="291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>
        <f ca="1">_xlfn.XLOOKUP(G423&amp;$X$2,BS_CONTROLE[CHAVE],BS_CONTROLE[Quantidade_11],"-")</f>
        <v>1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3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3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TCS-TGR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TMI</v>
      </c>
      <c r="K426" s="109" t="str">
        <f>IF(FN_MC!M429="","*",FN_MC!M429)</f>
        <v>TCS-TMI</v>
      </c>
      <c r="L426" s="323" t="str">
        <f>IF(FN_MC!N429="","*",FN_MC!N429)</f>
        <v>TCSTMI</v>
      </c>
      <c r="M426" s="110">
        <f>IF(FN_MC!J429="","*",FN_MC!J429)</f>
        <v>74</v>
      </c>
      <c r="N426" s="291">
        <f>IF(FN_MC!K429="","*",FN_MC!K429)</f>
        <v>291</v>
      </c>
      <c r="O426" s="291">
        <f>IF(FN_MC!L429="","*",FN_MC!L429)</f>
        <v>1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290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>
        <f ca="1">_xlfn.XLOOKUP(G426&amp;$X$2,BS_CONTROLE[CHAVE],BS_CONTROLE[Quantidade_11],"-")</f>
        <v>0</v>
      </c>
    </row>
    <row r="427" spans="1:24" s="112" customFormat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23" t="str">
        <f>IF(FN_MC!N430="","*",FN_MC!N430)</f>
        <v>TCS2</v>
      </c>
      <c r="M427" s="110">
        <f>IF(FN_MC!J430="","*",FN_MC!J430)</f>
        <v>74</v>
      </c>
      <c r="N427" s="291">
        <f>IF(FN_MC!K430="","*",FN_MC!K430)</f>
        <v>288.024</v>
      </c>
      <c r="O427" s="291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 t="str">
        <f ca="1">_xlfn.XLOOKUP(G427&amp;$V$2,BS_CONTROLE[CHAVE],BS_CONTROLE[Quantidade_11],"-")</f>
        <v>-</v>
      </c>
      <c r="W427" s="111">
        <f ca="1">_xlfn.XLOOKUP(G427&amp;$W$2,BS_CONTROLE[CHAVE],BS_CONTROLE[Quantidade_11],"-")</f>
        <v>0</v>
      </c>
      <c r="X427" s="111">
        <f ca="1">_xlfn.XLOOKUP(G427&amp;$X$2,BS_CONTROLE[CHAVE],BS_CONTROLE[Quantidade_11],"-")</f>
        <v>2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23" t="str">
        <f>IF(FN_MC!N431="","*",FN_MC!N431)</f>
        <v>-</v>
      </c>
      <c r="M428" s="110">
        <f>IF(FN_MC!J431="","*",FN_MC!J431)</f>
        <v>72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3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3" t="str">
        <f>IF(FN_MC!N433="","*",FN_MC!N433)</f>
        <v>-</v>
      </c>
      <c r="M430" s="353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4" t="str">
        <f>IF(FN_MC!S434="","*",FN_MC!S434)</f>
        <v>-</v>
      </c>
      <c r="E431" s="354" t="str">
        <f>IF(FN_MC!T434="","*",FN_MC!T434)</f>
        <v>-</v>
      </c>
      <c r="F431" s="354" t="str">
        <f>IF(FN_MC!B434="","*",FN_MC!B434)</f>
        <v>*</v>
      </c>
      <c r="G431" s="354" t="str">
        <f>IF(FN_MC!D434="","*",FN_MC!D434)</f>
        <v>*</v>
      </c>
      <c r="H431" s="354" t="str">
        <f>IF(FN_MC!F434="","*",FN_MC!F434)</f>
        <v>*</v>
      </c>
      <c r="I431" s="354" t="str">
        <f>IF(FN_MC!H434="","*",FN_MC!H434)</f>
        <v>*</v>
      </c>
      <c r="J431" s="354" t="str">
        <f>IF(FN_MC!I434="","*",FN_MC!I434)</f>
        <v>*</v>
      </c>
      <c r="K431" s="354" t="str">
        <f>IF(FN_MC!M434="","*",FN_MC!M434)</f>
        <v>-</v>
      </c>
      <c r="L431" s="355" t="str">
        <f>IF(FN_MC!N434="","*",FN_MC!N434)</f>
        <v>-</v>
      </c>
      <c r="M431" s="353" t="str">
        <f>IF(FN_MC!J434="","*",FN_MC!J434)</f>
        <v>*</v>
      </c>
      <c r="N431" s="356" t="str">
        <f>IF(FN_MC!K434="","*",FN_MC!K434)</f>
        <v>*</v>
      </c>
      <c r="O431" s="356" t="str">
        <f>IF(FN_MC!L434="","*",FN_MC!L434)</f>
        <v>*</v>
      </c>
      <c r="P431" s="353"/>
      <c r="Q431" s="357" t="str">
        <f>IF(FN_MC!O434="","*",FN_MC!O434)</f>
        <v>*</v>
      </c>
      <c r="R431" s="357" t="str">
        <f>IF(FN_MC!P434="","*",FN_MC!P434)</f>
        <v>*</v>
      </c>
      <c r="S431" s="354" t="str">
        <f>IF(FN_MC!Q434="","*",CONCATENATE(FN_MC!Q434," ",FN_MC!R434))</f>
        <v>*</v>
      </c>
      <c r="T431" s="354" t="str">
        <f>IF(FN_MC!V434="","*",FN_MC!V434)</f>
        <v>*</v>
      </c>
      <c r="U431" s="354" t="str">
        <f>IF(FN_MC!W434="","*",FN_MC!W434)</f>
        <v>*</v>
      </c>
      <c r="V431" s="358" t="str">
        <f ca="1">_xlfn.XLOOKUP(G431&amp;$V$2,BS_CONTROLE[CHAVE],BS_CONTROLE[Quantidade_11],"-")</f>
        <v>-</v>
      </c>
      <c r="W431" s="358" t="str">
        <f ca="1">_xlfn.XLOOKUP(G431&amp;$W$2,BS_CONTROLE[CHAVE],BS_CONTROLE[Quantidade_11],"-")</f>
        <v>-</v>
      </c>
      <c r="X431" s="358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3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3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3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3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3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3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3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3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3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3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3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-</v>
      </c>
      <c r="L443" s="323" t="str">
        <f>IF(FN_MC!N446="","*",FN_MC!N446)</f>
        <v>-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23" t="str">
        <f>IF(FN_MC!N447="","*",FN_MC!N447)</f>
        <v>-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23" t="str">
        <f>IF(FN_MC!N448="","*",FN_MC!N448)</f>
        <v>-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23" t="str">
        <f>IF(FN_MC!N449="","*",FN_MC!N449)</f>
        <v>-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-</v>
      </c>
      <c r="L447" s="323" t="str">
        <f>IF(FN_MC!N450="","*",FN_MC!N450)</f>
        <v>-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23" t="str">
        <f>IF(FN_MC!N451="","*",FN_MC!N451)</f>
        <v>-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23" t="str">
        <f>IF(FN_MC!N452="","*",FN_MC!N452)</f>
        <v>-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-</v>
      </c>
      <c r="L450" s="323" t="str">
        <f>IF(FN_MC!N453="","*",FN_MC!N453)</f>
        <v>-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-</v>
      </c>
      <c r="L451" s="323" t="str">
        <f>IF(FN_MC!N454="","*",FN_MC!N454)</f>
        <v>-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-</v>
      </c>
      <c r="L452" s="323" t="str">
        <f>IF(FN_MC!N455="","*",FN_MC!N455)</f>
        <v>-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3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3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3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3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3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3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3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3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3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3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3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3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3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3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3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3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3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3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3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3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3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3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3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3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3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3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3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3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3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3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3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3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3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3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3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3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3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3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3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3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3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3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3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3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3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3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3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3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3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3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3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3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3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3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3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3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3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3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3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3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3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3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3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3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3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3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3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3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3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3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3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3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3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3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3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3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3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3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3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3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3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3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3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3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3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3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3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3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3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3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3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3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3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3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3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3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3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3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3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3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3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3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3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3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3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3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3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3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3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3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3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3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3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3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3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3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3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3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3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3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3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3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3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3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3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3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3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3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3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3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3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3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3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3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3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3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3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3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3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3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3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3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3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3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3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3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3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3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3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3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3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3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3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3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3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3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3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3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3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3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3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3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3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3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3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3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3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3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3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3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3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3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3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3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3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3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3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3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3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3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3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3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3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3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3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3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3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3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3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3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3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3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3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3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3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3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3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3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3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3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3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3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3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3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3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3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3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3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3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3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3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3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3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3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3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3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3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3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3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3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3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3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3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3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3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3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3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3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3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3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3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3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3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3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3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3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3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3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3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3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3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3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3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3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3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3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3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3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3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3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3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3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3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3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3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3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3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3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3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3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3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3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3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3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3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3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3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3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3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3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3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3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3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3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3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3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3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3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3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3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3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3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3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3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3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3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3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3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3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3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3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3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3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3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3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3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3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3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3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3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3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3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3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3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3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3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3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3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3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3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3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3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3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3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3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3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3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3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3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3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3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3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3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3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3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3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3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3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3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3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3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3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3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3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3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3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3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3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3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3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3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3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3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3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3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3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3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3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3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3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3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3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3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3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3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3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3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3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3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3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3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3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3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3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3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3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3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3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3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3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3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3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3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3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3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3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3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3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3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3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3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3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3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3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3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3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3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3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3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3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3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3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3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3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3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3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3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3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3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3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3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3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3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3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3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3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3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3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3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3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3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3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3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3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3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3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3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3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3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3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3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3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3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3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3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3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3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3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3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3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3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3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3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3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3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3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3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3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3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3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3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3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3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3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3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3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3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3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3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3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3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3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3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3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3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3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3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3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3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3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3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3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3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3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3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3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3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3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3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3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3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3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3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3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3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3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3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3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3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3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3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3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3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3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3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3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3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3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3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3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3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3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3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3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3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3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3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3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3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3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3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3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3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3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3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3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3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3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3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3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3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3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3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3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3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3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3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3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3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3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3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3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3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3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3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3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3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3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3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3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3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3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3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3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3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3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3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3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3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3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3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3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3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3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3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3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3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3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3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3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3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3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3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3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3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3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3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3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3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3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3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3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3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3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3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3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3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3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3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3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3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3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3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3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3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3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3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3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3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3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3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3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3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3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3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3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3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3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3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3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3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3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3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3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3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3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3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3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3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3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3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3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3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3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3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3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3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3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3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3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3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3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3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3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3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3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3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3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3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3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3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3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3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3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3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3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3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3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3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3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3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3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3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3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3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3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3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3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3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3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3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3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3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3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3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3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3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3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3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3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3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3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3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3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3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3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3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3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3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3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3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3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3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3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3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3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3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3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3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3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3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3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3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3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3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3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3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3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3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3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3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3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3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3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3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3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3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3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3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3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3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3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3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3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3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3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3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3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3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3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3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3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3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3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3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3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3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3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3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3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3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3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3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3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3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3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3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3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3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3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3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3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3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3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3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3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3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3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3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3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3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3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3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3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3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3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3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3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3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3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3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3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3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3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3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3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3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3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3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3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3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3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3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3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3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3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3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3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3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3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3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3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3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3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3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3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3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3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3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3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3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3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3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3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3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3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3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3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3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3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3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3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3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3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3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3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3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3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3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3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3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3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3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3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3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3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3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3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3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3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3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3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3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3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3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3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3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3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3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3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3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3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3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3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3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3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3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3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3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3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3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3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3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3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3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3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3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3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3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3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3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3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3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3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3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3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3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3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3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3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3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3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3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3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3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3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3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3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3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3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3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3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3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3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3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3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3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3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3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3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3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3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3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3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3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3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3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3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3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3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3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3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3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3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3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3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3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3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3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3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3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3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3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3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3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3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3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3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3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3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3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3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3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3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3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3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3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3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3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3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3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3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3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3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3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3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3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3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3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3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3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3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3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3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3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3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3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3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3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3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3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3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3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3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3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3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3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3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3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3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3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3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3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3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3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3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3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3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3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3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3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3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3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3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3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3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3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3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3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3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3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3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3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3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3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3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3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3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3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3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3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3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3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3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3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3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3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3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3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3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3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3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3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3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3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3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3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3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3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3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3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3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3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3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3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3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3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3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3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3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3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3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3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3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3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3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3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3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3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3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3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3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3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3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3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3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3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3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3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3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3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3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3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3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3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3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3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3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3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3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3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3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3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3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3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3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3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3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3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3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3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3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3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3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3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3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3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3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3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3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3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3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3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3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3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3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3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3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3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3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3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3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3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3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3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3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3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3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3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3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3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3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3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3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3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3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3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3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3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3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3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3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3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3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3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3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3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3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3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3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3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3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3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3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3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3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3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3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3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3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3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3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3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3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3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3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3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3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3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3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3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3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3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3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3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3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3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3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3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3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3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3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3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3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3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3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3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3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3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3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3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3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3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3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3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3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3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3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3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3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3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3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3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3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3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3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3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3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3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3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3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3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3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3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3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3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3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3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3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3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3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3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3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3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3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3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3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3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3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3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3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3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3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3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3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3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3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3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3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3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3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3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3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3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3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3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3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3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3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3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3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3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3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3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3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3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3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3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3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3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3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3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3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3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3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3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3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3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3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3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3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3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3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3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3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3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3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3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3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3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3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3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3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3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3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3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3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3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3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3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3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3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3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3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3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3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3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3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3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3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3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3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3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3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3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3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3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3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3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3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3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3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3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3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3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3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3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3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3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3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3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3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3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3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3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3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3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3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3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3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3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3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3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3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3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3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3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3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3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3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3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3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3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3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3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3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3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3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3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3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3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3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3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3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3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3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3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3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3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3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3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3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3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3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3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3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3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3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3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3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3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3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3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3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3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3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3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3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3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3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3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3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3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3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3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3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3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3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3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3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3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3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3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3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3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3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3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3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3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3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3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3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3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3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3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3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3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3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3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3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3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3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3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3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3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3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3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3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3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3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3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3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3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3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3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3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3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3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3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3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3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3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3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3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3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3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3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3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3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3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3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3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3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3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3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3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3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3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3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3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3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3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3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3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3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3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3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3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3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3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3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3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3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3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3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3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3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3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3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3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3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3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3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3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3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3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3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3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3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3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3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3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3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3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3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3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3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3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3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3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3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3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3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3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3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3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3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3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3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3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3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3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3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3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3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3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3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3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3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3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3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3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3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3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3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3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3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3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3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3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3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3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3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3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3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3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3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3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3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3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3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3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3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3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3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3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3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3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3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3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3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3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3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3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3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3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3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3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3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3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3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3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3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3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3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3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3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3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3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3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3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3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3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3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3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3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3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3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3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3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3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3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3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3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3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3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3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3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3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3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3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3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3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3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3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3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3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3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3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3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3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3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3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3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3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3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3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3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3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3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3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3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3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3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3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3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3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3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3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3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3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3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3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3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3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3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3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3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3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3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3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3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3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3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3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3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3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3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3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3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3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3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3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3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3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3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3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3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3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3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3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3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3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3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3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3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3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3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3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3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3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3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3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3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3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3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3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3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3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3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3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3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3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3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3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3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3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3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3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3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3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3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3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3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3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3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3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3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3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3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3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3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3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3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3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3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3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3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3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3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3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3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3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3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3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3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3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3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3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3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3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3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3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3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3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3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3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3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3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3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3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3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3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3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3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3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3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3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3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3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3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3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3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3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3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3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3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3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3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3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3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3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3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3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3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3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3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3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3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3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3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3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3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3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3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3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3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3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3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3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3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3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3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3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3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3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3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3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3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3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3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3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3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3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3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3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3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3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3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3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3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3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3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3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3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3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3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3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3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3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3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3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3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3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3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3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3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3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3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3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3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3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3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3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3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3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3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3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3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3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3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3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3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3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3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3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3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3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3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3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3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3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3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3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3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3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3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3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3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3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3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3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3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3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3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3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3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3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3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3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3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3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3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3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3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3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3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3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3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3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3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3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3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3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3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3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3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3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3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3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3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3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3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3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3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3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3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3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3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3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3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3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3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3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3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3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3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3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3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3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3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3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3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3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3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3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3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3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3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3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3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3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3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3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3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3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3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3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3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3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3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3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3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3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3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3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3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3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3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3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3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3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3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3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3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3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3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3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3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3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3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3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3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3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3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3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3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3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3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3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3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3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3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3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3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3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3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3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3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3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3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3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3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3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3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3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3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3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3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3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3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3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3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3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3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3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3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3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3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3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3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3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3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3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3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3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3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3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3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3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3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3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3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3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3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3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3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3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3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3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3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3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3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3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3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3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3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3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3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3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3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3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3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3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3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3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3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3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3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3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3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3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3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3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3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3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3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3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3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3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3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3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3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3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3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3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3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3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3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3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3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3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3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3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3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3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3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3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3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3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3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3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3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3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3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3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3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3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3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3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3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3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3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3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3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3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3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3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3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3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3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3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3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3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3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3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3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3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3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3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3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3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3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3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3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3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3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3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3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3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3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3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3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3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3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3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3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3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3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3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3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3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3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3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3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3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3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3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3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3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3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3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3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3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3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3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3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3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3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3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3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3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3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3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3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3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3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3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3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3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3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3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3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3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3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3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3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3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3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3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3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3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3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3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3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3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3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3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3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3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3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3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3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3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3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3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3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3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3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3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3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3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3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3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3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3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3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3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3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3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3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3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3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3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3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3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3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3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3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3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3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3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3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3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3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3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3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3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3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3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3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3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3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3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3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3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3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3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3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3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3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3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3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3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3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3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3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3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3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3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3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3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3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3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3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3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3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3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3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3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3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3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3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3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3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3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3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3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3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3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3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3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3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3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3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3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3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3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3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3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3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3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3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3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3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3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3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3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3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3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3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3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3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3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3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3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3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3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3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3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3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3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3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3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3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3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3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3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3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3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3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3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3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3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3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3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3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3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3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3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3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3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3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3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3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3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3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3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3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3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3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3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3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3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3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3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3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3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3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3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3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3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3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3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3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3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3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3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3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3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3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3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3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3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3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3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3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3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3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3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3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3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3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3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3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3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3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3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3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3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3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3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3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3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3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3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3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3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3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3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3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3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3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3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3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3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3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3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3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3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3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3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3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3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3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3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3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3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3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3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3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3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3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3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3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3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3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3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3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3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3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3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3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3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3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3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3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3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3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3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3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3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3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3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3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3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3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3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3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3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3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3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3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3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3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3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3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3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3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3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3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3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3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3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3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3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3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3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3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3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3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3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3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3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3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3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3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3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3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3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3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3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3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3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3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3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3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3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3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3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3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3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3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3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3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3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3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3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3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3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3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3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3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3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3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3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3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3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3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3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3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3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3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3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3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3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3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3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3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3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3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3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3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3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3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3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3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3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3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3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3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3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3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3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3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3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3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3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3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3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3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3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3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3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3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3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3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3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3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3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3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3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3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3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3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3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3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3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3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3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3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3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3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3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3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3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3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3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3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3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3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3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3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3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3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3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3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3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3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3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3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3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3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3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3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3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3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3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3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3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3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3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3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3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3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3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3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3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3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3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3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3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3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3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3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3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3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3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3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3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3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3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3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3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3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3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3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3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3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3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3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3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3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3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3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3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3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3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3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3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3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3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3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3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3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3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3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3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3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3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3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3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3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3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3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3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3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3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3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3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3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3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3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3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3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3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3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3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3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3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3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3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3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3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3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3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3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3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3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3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3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3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3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3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3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3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3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3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3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3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3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3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3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3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3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3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3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3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3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3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3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3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3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3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3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3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3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3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3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3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3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3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3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3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3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3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3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1878</v>
      </c>
    </row>
  </sheetData>
  <autoFilter ref="A2:Y2999" xr:uid="{D1126E52-FA3F-4EAC-A720-DDE9797BEFF6}">
    <filterColumn colId="5">
      <filters>
        <dateGroupItem year="2026" month="1" day="26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F3034" sqref="F3034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1879</v>
      </c>
      <c r="C2" s="95" t="s">
        <v>1162</v>
      </c>
      <c r="D2" s="95" t="s">
        <v>1164</v>
      </c>
      <c r="E2" s="95" t="s">
        <v>1880</v>
      </c>
      <c r="F2" s="95" t="s">
        <v>1881</v>
      </c>
      <c r="G2" s="95" t="s">
        <v>1882</v>
      </c>
      <c r="H2" s="95" t="s">
        <v>1883</v>
      </c>
      <c r="I2" s="95" t="s">
        <v>1884</v>
      </c>
      <c r="J2" s="95" t="s">
        <v>1885</v>
      </c>
      <c r="K2" s="130" t="s">
        <v>1886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TCS-TMI</v>
      </c>
      <c r="G426" s="120" t="str">
        <f>IF(FN_MC!I429="","*",FN_MC!I429)</f>
        <v>TMI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-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-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-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TCS-TMI</v>
      </c>
      <c r="G534" s="120" t="str">
        <f>IF(FN_MC!I429="","*",FN_MC!I429)</f>
        <v>TMI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-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-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-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-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-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5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8" t="s">
        <v>1887</v>
      </c>
      <c r="D5" s="399"/>
      <c r="E5" s="399"/>
      <c r="F5" s="399"/>
      <c r="G5" s="399"/>
      <c r="H5" s="399"/>
      <c r="I5" s="399"/>
      <c r="J5" s="400"/>
      <c r="K5" s="401" t="s">
        <v>1888</v>
      </c>
      <c r="L5" s="402"/>
      <c r="M5" s="402"/>
      <c r="N5" s="402"/>
      <c r="O5" s="403" t="s">
        <v>1889</v>
      </c>
      <c r="P5" s="404"/>
      <c r="Q5" s="405"/>
    </row>
    <row r="6" spans="1:17" s="93" customFormat="1" ht="15.75" customHeight="1">
      <c r="A6" s="87" t="s">
        <v>1876</v>
      </c>
      <c r="B6" s="94" t="s">
        <v>1875</v>
      </c>
      <c r="C6" s="95" t="s">
        <v>1177</v>
      </c>
      <c r="D6" s="96" t="s">
        <v>1178</v>
      </c>
      <c r="E6" s="95" t="s">
        <v>1890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1891</v>
      </c>
      <c r="M6" s="138" t="s">
        <v>628</v>
      </c>
      <c r="N6" s="139" t="s">
        <v>1172</v>
      </c>
      <c r="O6" s="241" t="s">
        <v>1215</v>
      </c>
      <c r="P6" s="152"/>
      <c r="Q6" s="188" t="s">
        <v>1892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9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9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9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9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9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9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9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9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9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9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9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9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9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9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9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9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9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9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9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9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9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9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9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TCS-TGR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TCS-TMI</v>
      </c>
      <c r="H518" s="149">
        <f>IF(FN_MC!K429="","*",FN_MC!K429)</f>
        <v>291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TCS-TMI</v>
      </c>
      <c r="M518" s="140">
        <f>IF(FN_MC!AP429="","*",FN_MC!AP429)</f>
        <v>291</v>
      </c>
      <c r="N518" s="140" t="str">
        <f>IF(FN_MC!AM429="","*",FN_MC!AM429)</f>
        <v>TCS-TMI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9">
        <f>IF(FN_MC!BH430="","*",FN_MC!BH430)</f>
        <v>1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-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-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-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-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1892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2026-01-26T11:14:39Z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