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777" documentId="120_S{118792C3-22EF-5104-A093-F22BFE3913F3}" xr6:coauthVersionLast="47" xr6:coauthVersionMax="47" xr10:uidLastSave="{704296C6-31BD-452B-9131-17002116156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8" i="1" l="1" a="1"/>
  <c r="N208" i="1" s="1"/>
  <c r="M208" i="1" a="1"/>
  <c r="M208" i="1" s="1"/>
  <c r="N210" i="1" a="1"/>
  <c r="N210" i="1" s="1"/>
  <c r="M210" i="1" a="1"/>
  <c r="M210" i="1" s="1"/>
  <c r="M209" i="1" a="1"/>
  <c r="M209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<sst xmlns="http://schemas.openxmlformats.org/spreadsheetml/2006/main" count="6969" uniqueCount="1503">
  <si>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</si>
  <si>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</si>
  <si>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</si>
  <si>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</si>
  <si>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</si>
  <si>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</si>
  <si>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</si>
  <si>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</si>
  <si>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</si>
  <si>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</si>
  <si>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</si>
  <si>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</si>
  <si>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</si>
  <si>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</si>
  <si>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</si>
  <si>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</si>
  <si>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</si>
  <si>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</si>
  <si>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</si>
  <si>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</si>
  <si>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</si>
  <si>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</si>
  <si>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</si>
  <si>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</si>
  <si>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</si>
  <si>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</si>
  <si>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</si>
  <si>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</si>
  <si>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</si>
  <si>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</si>
  <si>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</si>
  <si>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</si>
  <si>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</si>
  <si>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</si>
  <si>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</si>
  <si>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</si>
  <si>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</si>
  <si>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</si>
  <si>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</si>
  <si>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</si>
  <si>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</si>
  <si>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</si>
  <si>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</si>
  <si>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</si>
  <si>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</si>
  <si>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</si>
  <si>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</si>
  <si>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</si>
  <si>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</si>
  <si>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</si>
  <si>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</si>
  <si>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</si>
  <si>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</si>
  <si>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</si>
  <si>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</si>
  <si>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</si>
  <si>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</si>
  <si>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</si>
  <si>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</si>
  <si>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</si>
  <si>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</si>
  <si>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</si>
  <si>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</si>
  <si>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</si>
  <si>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</si>
  <si>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</si>
  <si>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</si>
  <si>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</si>
  <si>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</si>
  <si>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</si>
  <si>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</si>
  <si>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</si>
  <si>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</si>
  <si>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</si>
  <si>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</si>
  <si>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</si>
  <si>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</si>
  <si>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</si>
  <si>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</si>
  <si>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</si>
  <si>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</si>
  <si>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</si>
  <si>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</si>
  <si>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</si>
  <si>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</si>
  <si>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</si>
  <si>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</si>
  <si>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</si>
  <si>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</si>
  <si>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</si>
  <si>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</si>
  <si>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</si>
  <si>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</si>
  <si>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</si>
  <si>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</si>
  <si>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</si>
  <si>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</si>
  <si>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</si>
  <si>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</si>
  <si>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</si>
  <si>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</si>
  <si>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</si>
  <si>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</si>
  <si>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</si>
  <si>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</si>
  <si>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</si>
  <si>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</si>
  <si>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</si>
  <si>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</si>
  <si>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</si>
  <si>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</si>
  <si>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</si>
  <si>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</si>
  <si>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</si>
  <si>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</si>
  <si>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</si>
  <si>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</si>
  <si>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</si>
  <si>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</si>
  <si>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</si>
  <si>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</si>
  <si>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</si>
  <si>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</si>
  <si>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</si>
  <si>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</si>
  <si>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</si>
  <si>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</si>
  <si>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</si>
  <si>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</si>
  <si>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</si>
  <si>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</si>
  <si>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</si>
  <si>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</si>
  <si>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</si>
  <si>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</si>
  <si>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</si>
  <si>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</si>
  <si>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</si>
  <si>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</si>
  <si>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</si>
  <si>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</si>
  <si>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</si>
  <si>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</si>
  <si>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</si>
  <si>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</si>
  <si>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</si>
  <si>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</si>
  <si>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</si>
  <si>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</si>
  <si>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</si>
  <si>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</si>
  <si>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</si>
  <si>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</si>
  <si>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</si>
  <si>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</si>
  <si>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</si>
  <si>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</si>
  <si>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</si>
  <si>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</si>
  <si>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</si>
  <si>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</si>
  <si>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</si>
  <si>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</si>
  <si>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</si>
  <si>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</si>
  <si>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</si>
  <si>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</si>
  <si>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</si>
  <si>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</si>
  <si>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</si>
  <si>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</si>
  <si>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</si>
  <si>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</si>
  <si>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</si>
  <si>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</si>
  <si>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</si>
  <si>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</si>
  <si>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</si>
  <si>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</si>
  <si>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</si>
  <si>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</si>
  <si>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</si>
  <si>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</si>
  <si>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</si>
  <si>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</si>
  <si>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</si>
  <si>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</si>
  <si>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</si>
  <si>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</si>
  <si>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</si>
  <si>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</si>
  <si>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</si>
  <si>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</si>
  <si>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</si>
  <si>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</si>
  <si>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</si>
  <si>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</si>
  <si>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</si>
  <si>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</si>
  <si>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</si>
  <si>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</si>
  <si>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</si>
  <si>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</si>
  <si>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</si>
  <si>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</si>
  <si>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</si>
  <si>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</si>
  <si>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</si>
  <si>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</si>
  <si>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</si>
  <si>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</si>
  <si>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</si>
  <si>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</si>
  <si>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</si>
  <si>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</si>
  <si>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</si>
  <si>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</si>
  <si>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</si>
  <si>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</si>
  <si>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</si>
  <si>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</si>
  <si>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</si>
  <si>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</si>
  <si>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</si>
  <si>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</si>
  <si>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</si>
  <si>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</si>
  <si>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</si>
  <si>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</si>
  <si>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</si>
  <si>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</si>
  <si>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</si>
  <si>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</si>
  <si>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</si>
  <si>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</si>
  <si>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</si>
  <si>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</si>
  <si>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</si>
  <si>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</si>
  <si>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</si>
  <si>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</si>
  <si>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</si>
  <si>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</si>
  <si>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</si>
  <si>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</si>
  <si>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</si>
  <si>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</si>
  <si>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</si>
  <si>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</si>
  <si>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</si>
  <si>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</si>
  <si>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</si>
  <si>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</si>
  <si>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</si>
  <si>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</si>
  <si>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</si>
  <si>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</si>
  <si>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</si>
  <si>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</si>
  <si>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</si>
  <si>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</si>
  <si>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</si>
  <si>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</si>
  <si>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</si>
  <si>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</si>
  <si>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</si>
  <si>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</si>
  <si>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</si>
  <si>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</si>
  <si>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</si>
  <si>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</si>
  <si>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</si>
  <si>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</si>
  <si>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</si>
  <si>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</si>
  <si>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</si>
  <si>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</si>
  <si>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</si>
  <si>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</si>
  <si>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</si>
  <si>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</si>
  <si>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</si>
  <si>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</si>
  <si>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</si>
  <si>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</si>
  <si>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</si>
  <si>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</si>
  <si>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</si>
  <si>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</si>
  <si>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</si>
  <si>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</si>
  <si>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</si>
  <si>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</si>
  <si>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</si>
  <si>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</si>
  <si>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</si>
  <si>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</si>
  <si>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</si>
  <si>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</si>
  <si>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</si>
  <si>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</si>
  <si>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</si>
  <si>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</si>
  <si>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</si>
  <si>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</si>
  <si>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</si>
  <si>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</si>
  <si>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</si>
  <si>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</si>
  <si>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</si>
  <si>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</si>
  <si>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</si>
  <si>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</si>
  <si>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</si>
  <si>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</si>
  <si>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</si>
  <si>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</si>
  <si>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</si>
  <si>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</si>
  <si>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</si>
  <si>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</si>
  <si>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</si>
  <si>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</si>
  <si>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</si>
  <si>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</si>
  <si>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</si>
  <si>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</si>
  <si>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</si>
  <si>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</si>
  <si>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</si>
  <si>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</si>
  <si>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</si>
  <si>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</si>
  <si>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</si>
  <si>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</si>
  <si>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</si>
  <si>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</si>
  <si>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</si>
  <si>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</si>
  <si>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</si>
  <si>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</si>
  <si>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</si>
  <si>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</si>
  <si>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</si>
  <si>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</si>
  <si>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</si>
  <si>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</si>
  <si>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</si>
  <si>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</si>
  <si>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</si>
  <si>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</si>
  <si>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</si>
  <si>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</si>
  <si>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</si>
  <si>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</si>
  <si>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</si>
  <si>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</si>
  <si>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</si>
  <si>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</si>
  <si>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</si>
  <si>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</si>
  <si>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</si>
  <si>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</si>
  <si>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</si>
  <si>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</si>
  <si>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</si>
  <si>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</si>
  <si>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</si>
  <si>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</si>
  <si>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</si>
  <si>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</si>
  <si>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</si>
  <si>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</si>
  <si>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</si>
  <si>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</si>
  <si>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</si>
  <si>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</si>
  <si>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</si>
  <si>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</si>
  <si>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</si>
  <si>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</si>
  <si>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</si>
  <si>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</si>
  <si>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</si>
  <si>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</si>
  <si>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</si>
  <si>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</si>
  <si>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</si>
  <si>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</si>
  <si>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</si>
  <si>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</si>
  <si>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</si>
  <si>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</si>
  <si>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</si>
  <si>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</si>
  <si>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</si>
  <si>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</si>
  <si>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</si>
  <si>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</si>
  <si>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</si>
  <si>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</si>
  <si>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</si>
  <si>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</si>
  <si>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</si>
  <si>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</si>
  <si>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</si>
  <si>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</si>
  <si>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</si>
  <si>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</si>
  <si>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</si>
  <si>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</si>
  <si>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</si>
  <si>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</si>
  <si>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</si>
  <si>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</si>
  <si>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</si>
  <si>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</si>
  <si>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</si>
  <si>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</si>
  <si>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</si>
  <si>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</si>
  <si>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</si>
  <si>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</si>
  <si>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</si>
  <si>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</si>
  <si>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</si>
  <si>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</si>
  <si>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</si>
  <si>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</si>
  <si>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</si>
  <si>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</si>
  <si>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</si>
  <si>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</si>
  <si>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</si>
  <si>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</si>
  <si>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</si>
  <si>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</si>
  <si>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</si>
  <si>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</si>
  <si>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</si>
  <si>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</si>
  <si>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</si>
  <si>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</si>
  <si>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</si>
  <si>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</si>
  <si>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</si>
  <si>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</si>
  <si>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</si>
  <si>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</si>
  <si>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</si>
  <si>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</si>
  <si>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</si>
  <si>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</si>
  <si>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</si>
  <si>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</si>
  <si>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</si>
  <si>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</si>
  <si>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</si>
  <si>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</si>
  <si>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</si>
  <si>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</si>
  <si>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</si>
  <si>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</si>
  <si>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</si>
  <si>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</si>
  <si>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</si>
  <si>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</si>
  <si>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</si>
  <si>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</si>
  <si>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</si>
  <si>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</si>
  <si>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</si>
  <si>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</si>
  <si>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</si>
  <si>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</si>
  <si>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</si>
  <si>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</si>
  <si>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</si>
  <si>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</si>
  <si>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</si>
  <si>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</si>
  <si>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</si>
  <si>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</si>
  <si>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</si>
  <si>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</si>
  <si>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</si>
  <si>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</si>
  <si>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</si>
  <si>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</si>
  <si>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</si>
  <si>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</si>
  <si>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</si>
  <si>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</si>
  <si>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</si>
  <si>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</si>
  <si>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</si>
  <si>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</si>
  <si>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</si>
  <si>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</si>
  <si>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</si>
  <si>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</si>
  <si>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</si>
  <si>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</si>
  <si>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</si>
  <si>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</si>
  <si>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</si>
  <si>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</si>
  <si>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</si>
  <si>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</si>
  <si>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</si>
  <si>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</si>
  <si>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</si>
  <si>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</si>
  <si>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</si>
  <si>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</si>
  <si>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</si>
  <si>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</si>
  <si>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</si>
  <si>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</si>
  <si>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</si>
  <si>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</si>
  <si>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</si>
  <si>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</si>
  <si>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</si>
  <si>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</si>
  <si>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</si>
  <si>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</si>
  <si>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</si>
  <si>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</si>
  <si>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</si>
  <si>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</si>
  <si>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</si>
  <si>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</si>
  <si>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</si>
  <si>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</si>
  <si>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</si>
  <si>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</si>
  <si>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</si>
  <si>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</si>
  <si>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</si>
  <si>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</si>
  <si>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</si>
  <si>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</si>
  <si>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</si>
  <si>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</si>
  <si>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</si>
  <si>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</si>
  <si>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</si>
  <si>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</si>
  <si>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</si>
  <si>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</si>
  <si>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</si>
  <si>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</si>
  <si>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</si>
  <si>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</si>
  <si>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</si>
  <si>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</si>
  <si>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</si>
  <si>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</si>
  <si>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</si>
  <si>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</si>
  <si>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</si>
  <si>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</si>
  <si>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</si>
  <si>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</si>
  <si>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</si>
  <si>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</si>
  <si>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</si>
  <si>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</si>
  <si>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</si>
  <si>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</si>
  <si>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</si>
  <si>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</si>
  <si>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</si>
  <si>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</si>
  <si>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</si>
  <si>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</si>
  <si>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</si>
  <si>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</si>
  <si>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</si>
  <si>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</si>
  <si>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</si>
  <si>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</si>
  <si>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</si>
  <si>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</si>
  <si>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</si>
  <si>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</si>
  <si>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</si>
  <si>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</si>
  <si>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</si>
  <si>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</si>
  <si>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</si>
  <si>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</si>
  <si>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</si>
  <si>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</si>
  <si>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</si>
  <si>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</si>
  <si>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</si>
  <si>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</si>
  <si>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</si>
  <si>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</si>
  <si>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</si>
  <si>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</si>
  <si>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</si>
  <si>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</si>
  <si>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</si>
  <si>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</si>
  <si>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</si>
  <si>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</si>
  <si>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</si>
  <si>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</si>
  <si>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</si>
  <si>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</si>
  <si>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</si>
  <si>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</si>
  <si>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</si>
  <si>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</si>
  <si>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</si>
  <si>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</si>
  <si>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</si>
  <si>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</si>
  <si>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</si>
  <si>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</si>
  <si>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</si>
  <si>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</si>
  <si>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</si>
  <si>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</si>
  <si>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</si>
  <si>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</si>
  <si>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</si>
  <si>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</si>
  <si>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</si>
  <si>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</si>
  <si>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</si>
  <si>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</si>
  <si>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</si>
  <si>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</si>
  <si>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</si>
  <si>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</si>
  <si>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</si>
  <si>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</si>
  <si>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</si>
  <si>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</si>
  <si>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</si>
  <si>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</si>
  <si>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</si>
  <si>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</si>
  <si>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</si>
  <si>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</si>
  <si>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</si>
  <si>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</si>
  <si>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</si>
  <si>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</si>
  <si>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</si>
  <si>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</si>
  <si>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</si>
  <si>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</si>
  <si>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</si>
  <si>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</si>
  <si>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</si>
  <si>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</si>
  <si>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</si>
  <si>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</si>
  <si>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</si>
  <si>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</si>
  <si>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</si>
  <si>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</si>
  <si>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</si>
  <si>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</si>
  <si>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</si>
  <si>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</si>
  <si>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</si>
  <si>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</si>
  <si>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</si>
  <si>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</si>
  <si>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</si>
  <si>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</si>
  <si>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</si>
  <si>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</si>
  <si>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</si>
  <si>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</si>
  <si>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</si>
  <si>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</si>
  <si>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</si>
  <si>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</si>
  <si>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</si>
  <si>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</si>
  <si>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</si>
  <si>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</si>
  <si>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</si>
  <si>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</si>
  <si>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</si>
  <si>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</si>
  <si>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</si>
  <si>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</si>
  <si>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</si>
  <si>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</si>
  <si>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</si>
  <si>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</si>
  <si>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</si>
  <si>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</si>
  <si>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</si>
  <si>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</si>
  <si>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</si>
  <si>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</si>
  <si>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</si>
  <si>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</si>
  <si>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</si>
  <si>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</si>
  <si>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</si>
  <si>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</si>
  <si>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</si>
  <si>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</si>
  <si>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</si>
  <si>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</si>
  <si>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</si>
  <si>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</si>
  <si>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</si>
  <si>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</si>
  <si>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</si>
  <si>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</si>
  <si>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</si>
  <si>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</si>
  <si>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</si>
  <si>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</si>
  <si>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</si>
  <si>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</si>
  <si>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</si>
  <si>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</si>
  <si>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</si>
  <si>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</si>
  <si>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</si>
  <si>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</si>
  <si>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</si>
  <si>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</si>
  <si>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</si>
  <si>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</si>
  <si>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</si>
  <si>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</si>
  <si>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</si>
  <si>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</si>
  <si>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</si>
  <si>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</si>
  <si>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</si>
  <si>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</si>
  <si>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</si>
  <si>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</si>
  <si>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</si>
  <si>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</si>
  <si>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</si>
  <si>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</si>
  <si>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</si>
  <si>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</si>
  <si>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</si>
  <si>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</si>
  <si>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</si>
  <si>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</si>
  <si>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</si>
  <si>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</si>
  <si>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</si>
  <si>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</si>
  <si>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</si>
  <si>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</si>
  <si>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</si>
  <si>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</si>
  <si>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</si>
  <si>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</si>
  <si>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</si>
  <si>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</si>
  <si>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</si>
  <si>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</si>
  <si>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</si>
  <si>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</si>
  <si>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</si>
  <si>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</si>
  <si>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</si>
  <si>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</si>
  <si>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</si>
  <si>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</si>
  <si>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</si>
  <si>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</si>
  <si>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</si>
  <si>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</si>
  <si>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</si>
  <si>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</si>
  <si>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</si>
  <si>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</si>
  <si>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</si>
  <si>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</si>
  <si>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</si>
  <si>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</si>
  <si>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</si>
  <si>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</si>
  <si>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</si>
  <si>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</si>
  <si>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</si>
  <si>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</si>
  <si>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</si>
  <si>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</si>
  <si>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</si>
  <si>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</si>
  <si>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</si>
  <si>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</si>
  <si>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</si>
  <si>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</si>
  <si>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</si>
  <si>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</si>
  <si>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</si>
  <si>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</si>
  <si>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</si>
  <si>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</si>
  <si>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</si>
  <si>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</si>
  <si>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</si>
  <si>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</si>
  <si>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</si>
  <si>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</si>
  <si>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</si>
  <si>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</si>
  <si>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</si>
  <si>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</si>
  <si>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</si>
  <si>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</si>
  <si>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</si>
  <si>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</si>
  <si>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</si>
  <si>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</si>
  <si>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</si>
  <si>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</si>
  <si>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</si>
  <si>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</si>
  <si>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</si>
  <si>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</si>
  <si>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</si>
  <si>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</si>
  <si>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</si>
  <si>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</si>
  <si>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</si>
  <si>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</si>
  <si>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</si>
  <si>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</si>
  <si>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</si>
  <si>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</si>
  <si>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</si>
  <si>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</si>
  <si>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</si>
  <si>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</si>
  <si>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</si>
  <si>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</si>
  <si>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</si>
  <si>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</si>
  <si>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</si>
  <si>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</si>
  <si>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</si>
  <si>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</si>
  <si>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</si>
  <si>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</si>
  <si>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</si>
  <si>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</si>
  <si>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</si>
  <si>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</si>
  <si>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</si>
  <si>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</si>
  <si>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</si>
  <si>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</si>
  <si>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</si>
  <si>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</si>
  <si>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</si>
  <si>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</si>
  <si>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</si>
  <si>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</si>
  <si>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</si>
  <si>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</si>
  <si>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</si>
  <si>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</si>
  <si>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</si>
  <si>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</si>
  <si>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</si>
  <si>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</si>
  <si>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</si>
  <si>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</si>
  <si>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</si>
  <si>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</si>
  <si>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</si>
  <si>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</si>
  <si>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</si>
  <si>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</si>
  <si>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</si>
  <si>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</si>
  <si>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</si>
  <si>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</si>
  <si>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</si>
  <si>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</si>
  <si>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</si>
  <si>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</si>
  <si>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</si>
  <si>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</si>
  <si>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</si>
  <si>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</si>
  <si>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</si>
  <si>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</si>
  <si>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</si>
  <si>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</si>
  <si>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</si>
  <si>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</si>
  <si>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</si>
  <si>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</si>
  <si>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</si>
  <si>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</si>
  <si>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</si>
  <si>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</si>
  <si>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</si>
  <si>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</si>
  <si>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</si>
  <si>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</si>
  <si>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</si>
  <si>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</si>
  <si>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</si>
  <si>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</si>
  <si>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</si>
  <si>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</si>
  <si>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</si>
  <si>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</si>
  <si>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</si>
  <si>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</si>
  <si>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</si>
  <si>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</si>
  <si>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</si>
  <si>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</si>
  <si>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</si>
  <si>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</si>
  <si>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</si>
  <si>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</si>
  <si>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</si>
  <si>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</si>
  <si>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</si>
  <si>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</si>
  <si>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</si>
  <si>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</si>
  <si>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</si>
  <si>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</si>
  <si>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</si>
  <si>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</si>
  <si>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</si>
  <si>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</si>
  <si>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</si>
  <si>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</si>
  <si>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</si>
  <si>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</si>
  <si>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</si>
  <si>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</si>
  <si>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</si>
  <si>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</si>
  <si>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</si>
  <si>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</si>
  <si>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</si>
  <si>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</si>
  <si>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</si>
  <si>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</si>
  <si>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</si>
  <si>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</si>
  <si>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</si>
  <si>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</si>
  <si>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</si>
  <si>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</si>
  <si>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</si>
  <si>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</si>
  <si>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</si>
  <si>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</si>
  <si>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</si>
  <si>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</si>
  <si>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</si>
  <si>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</si>
  <si>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</si>
  <si>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</si>
  <si>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</si>
  <si>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</si>
  <si>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</si>
  <si>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</si>
  <si>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</si>
  <si>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</si>
  <si>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</si>
  <si>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</si>
  <si>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</si>
  <si>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</si>
  <si>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</si>
  <si>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</si>
  <si>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</si>
  <si>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</si>
  <si>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</si>
  <si>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</si>
  <si>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</si>
  <si>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</si>
  <si>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</si>
  <si>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</si>
  <si>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</si>
  <si>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</si>
  <si>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</si>
  <si>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</si>
  <si>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</si>
  <si>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</si>
  <si>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</si>
  <si>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</si>
  <si>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</si>
  <si>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</si>
  <si>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</si>
  <si>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</si>
  <si>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</si>
  <si>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</si>
  <si>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</si>
  <si>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</si>
  <si>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</si>
  <si>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</si>
  <si>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</si>
  <si>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</si>
  <si>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</si>
  <si>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</si>
  <si>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</si>
  <si>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</si>
  <si>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</si>
  <si>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</si>
  <si>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</si>
  <si>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</si>
  <si>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</si>
  <si>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</si>
  <si>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</si>
  <si>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</si>
  <si>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</si>
  <si>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</si>
  <si>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</si>
  <si>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</si>
  <si>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</si>
  <si>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</si>
  <si>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</si>
  <si>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</si>
  <si>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</si>
  <si>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</si>
  <si>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</si>
  <si>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</si>
  <si>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</si>
  <si>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</si>
  <si>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</si>
  <si>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</si>
  <si>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</si>
  <si>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</si>
  <si>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</si>
  <si>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</si>
  <si>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</si>
  <si>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</si>
  <si>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</si>
  <si>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</si>
  <si>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</si>
  <si>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</si>
  <si>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</si>
  <si>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</si>
  <si>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</si>
  <si>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</si>
  <si>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</si>
  <si>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</si>
  <si>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</si>
  <si>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</si>
  <si>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</si>
  <si>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</si>
  <si>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</si>
  <si>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</si>
  <si>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</si>
  <si>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</si>
  <si>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</si>
  <si>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</si>
  <si>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</si>
  <si>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</si>
  <si>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</si>
  <si>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</si>
  <si>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</si>
  <si>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</si>
  <si>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</si>
  <si>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</si>
  <si>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</si>
  <si>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</si>
  <si>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</si>
  <si>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</si>
  <si>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</si>
  <si>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</si>
  <si>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</si>
  <si>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</si>
  <si>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</si>
  <si>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</si>
  <si>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</si>
  <si>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</si>
  <si>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</si>
  <si>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</si>
  <si>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</si>
  <si>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</si>
  <si>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</si>
  <si>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</si>
  <si>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</si>
  <si>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</si>
  <si>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</si>
  <si>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</si>
  <si>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</si>
  <si>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</si>
  <si>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</si>
  <si>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</si>
  <si>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</si>
  <si>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</si>
  <si>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</si>
  <si>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</si>
  <si>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</si>
  <si>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</si>
  <si>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</si>
  <si>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</si>
  <si>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</si>
  <si>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</si>
  <si>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</si>
  <si>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</si>
  <si>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</si>
  <si>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</si>
  <si>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</si>
  <si>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</si>
  <si>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</si>
  <si>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</si>
  <si>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</si>
  <si>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</si>
  <si>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</si>
  <si>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</si>
  <si>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</si>
  <si>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</si>
  <si>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</si>
  <si>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</si>
  <si>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</si>
  <si>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</si>
  <si>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</si>
  <si>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</si>
  <si>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</si>
  <si>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</si>
  <si>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</si>
  <si>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</si>
  <si>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</si>
  <si>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</si>
  <si>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</si>
  <si>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</si>
  <si>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</si>
  <si>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</si>
  <si>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</si>
  <si>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</si>
  <si>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</si>
  <si>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</si>
  <si>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</si>
  <si>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</si>
  <si>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</si>
  <si>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</si>
  <si>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</si>
  <si>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</si>
  <si>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</si>
  <si>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</si>
  <si>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</si>
  <si>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</si>
  <si>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</si>
  <si>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</si>
  <si>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</si>
  <si>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</si>
  <si>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</si>
  <si>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</si>
  <si>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</si>
  <si>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</si>
  <si>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</si>
  <si>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</si>
  <si>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</si>
  <si>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</si>
  <si>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</si>
  <si>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</si>
  <si>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</si>
  <si>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</si>
  <si>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</si>
  <si>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</si>
  <si>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</si>
  <si>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</si>
  <si>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</si>
  <si>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</si>
  <si>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</si>
  <si>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</si>
  <si>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</si>
  <si>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</si>
  <si>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</si>
  <si>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</si>
  <si>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</si>
  <si>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</si>
  <si>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</si>
  <si>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</si>
  <si>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</si>
  <si>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</si>
  <si>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</si>
  <si>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</si>
  <si>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</si>
  <si>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</si>
  <si>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</si>
  <si>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</si>
  <si>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</si>
  <si>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</si>
  <si>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</si>
  <si>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</si>
  <si>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</si>
  <si>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</si>
  <si>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</si>
  <si>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</si>
  <si>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</si>
  <si>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</si>
  <si>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</si>
  <si>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</si>
  <si>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</si>
  <si>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</si>
  <si>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</si>
  <si>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</si>
  <si>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</si>
  <si>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</si>
  <si>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</si>
  <si>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</si>
  <si>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</si>
  <si>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</si>
  <si>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</si>
  <si>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</si>
  <si>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</si>
  <si>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</si>
  <si>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</si>
  <si>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</si>
  <si>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</si>
  <si>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</si>
  <si>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</si>
  <si>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</si>
  <si>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</si>
  <si>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</si>
  <si>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</si>
  <si>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</si>
  <si>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</si>
  <si>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</si>
  <si>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</si>
  <si>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</si>
  <si>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</si>
  <si>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</si>
  <si>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</si>
  <si>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</si>
  <si>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</si>
  <si>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</si>
  <si>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</si>
  <si>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</si>
  <si>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</si>
  <si>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</si>
  <si>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</si>
  <si>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</si>
  <si>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</si>
  <si>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</si>
  <si>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</si>
  <si>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</si>
  <si>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</si>
  <si>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</si>
  <si>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</si>
  <si>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</si>
  <si>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</si>
  <si>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</si>
  <si>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</si>
  <si>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</si>
  <si>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</si>
  <si>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</si>
  <si>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</si>
  <si>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</si>
  <si>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</si>
  <si>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</si>
  <si>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</si>
  <si>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</si>
  <si>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</si>
  <si>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</si>
  <si>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</si>
  <si>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</si>
  <si>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</si>
  <si>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</si>
  <si>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</si>
  <si>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</si>
  <si>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</si>
  <si>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</si>
  <si>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</si>
  <si>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</si>
  <si>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</si>
  <si>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</si>
  <si>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</si>
  <si>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</si>
  <si>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</si>
  <si>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</si>
  <si>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</si>
  <si>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</si>
  <si>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</si>
  <si>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</si>
  <si>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</si>
  <si>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</si>
  <si>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</si>
  <si>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</si>
  <si>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</si>
  <si>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</si>
  <si>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</si>
  <si>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</si>
  <si>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</si>
  <si>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</si>
  <si>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</si>
  <si>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</si>
  <si>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</si>
  <si>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</si>
  <si>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</si>
  <si>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</si>
  <si>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</si>
  <si>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</si>
  <si>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</si>
  <si>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</si>
  <si>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</si>
  <si>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</si>
  <si>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</si>
  <si>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</si>
  <si>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</si>
  <si>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</si>
  <si>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</si>
  <si>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</si>
  <si>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</si>
  <si>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</si>
  <si>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</si>
  <si>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</si>
  <si>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</si>
  <si>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</si>
  <si>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</si>
  <si>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</si>
  <si>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</si>
  <si>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</si>
  <si>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</si>
  <si>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</si>
  <si>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</si>
  <si>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</si>
  <si>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</si>
  <si>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</si>
  <si>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</si>
  <si>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</si>
  <si>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</si>
  <si>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</si>
  <si>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</si>
  <si>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</si>
  <si>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</si>
  <si>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</si>
  <si>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</si>
  <si>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</si>
  <si>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</si>
  <si>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</si>
  <si>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</si>
  <si>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</si>
  <si>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</si>
  <si>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</si>
  <si>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</si>
  <si>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</si>
  <si>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</si>
  <si>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</si>
  <si>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</si>
  <si>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</si>
  <si>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</si>
  <si>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</si>
  <si>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</si>
  <si>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</si>
  <si>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</si>
  <si>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</si>
  <si>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</si>
  <si>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</si>
  <si>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</si>
  <si>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</si>
  <si>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</si>
  <si>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</si>
  <si>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</si>
  <si>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</si>
  <si>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</si>
  <si>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</si>
  <si>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</si>
  <si>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</si>
  <si>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</si>
  <si>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</si>
  <si>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</si>
  <si>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</si>
  <si>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</si>
  <si>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</si>
  <si>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</si>
  <si>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</si>
  <si>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</si>
  <si>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</si>
  <si>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</si>
  <si>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</si>
  <si>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</si>
  <si>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</si>
  <si>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</si>
  <si>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</si>
  <si>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</si>
  <si>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</si>
  <si>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</si>
  <si>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</si>
  <si>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</si>
  <si>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</si>
  <si>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</si>
  <si>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</si>
  <si>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</si>
  <si>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</si>
  <si>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</si>
  <si>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</si>
  <si>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</si>
  <si>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</si>
  <si>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</si>
  <si>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</si>
  <si>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</si>
  <si>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</si>
  <si>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</si>
  <si>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</si>
  <si>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</si>
  <si>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</si>
  <si>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</si>
  <si>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</si>
  <si>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</si>
  <si>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</si>
  <si>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</si>
  <si>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</si>
  <si>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</si>
  <si>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</si>
  <si>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</si>
  <si>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</si>
  <si>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</si>
  <si>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</si>
  <si>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</si>
  <si>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</si>
  <si>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</si>
  <si>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</si>
  <si>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</si>
  <si>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</si>
  <si>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</si>
  <si>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</si>
  <si>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</si>
  <si>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</si>
  <si>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</si>
  <si>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</si>
  <si>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</si>
  <si>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</si>
  <si>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</si>
  <si>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</si>
  <si>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</si>
  <si>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</si>
  <si>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</si>
  <si>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</si>
  <si>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</si>
  <si>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</si>
  <si>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</si>
  <si>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</si>
  <si>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</si>
  <si>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</si>
  <si>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</si>
  <si>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</si>
  <si>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</si>
  <si>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</si>
  <si>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</si>
  <si>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</si>
  <si>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</si>
  <si>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</si>
  <si>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Em contato com a TP, informado que estão realizando limpeza no local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</si>
  <si>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</si>
  <si>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</si>
  <si>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</si>
  <si>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</si>
  <si>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</si>
  <si>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</si>
  <si>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</si>
  <si>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</si>
  <si>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</si>
  <si>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</si>
  <si>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</si>
  <si>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</si>
  <si>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</si>
  <si>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</si>
  <si>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</si>
  <si>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</si>
  <si>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</si>
  <si>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</si>
  <si>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</si>
  <si>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</si>
  <si>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ZJA-ZFN</t>
  </si>
  <si>
    <t>ZJAZFN</t>
  </si>
  <si>
    <t>Esmerilhadora - Segue à 16 km/h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</si>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</sst>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G195" activePane="topRight" state="frozen"/>
      <selection pane="topRight" activeCell="O207" sqref="O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630</v>
      </c>
      <c r="BP191" s="19" t="s">
        <v>1459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E1445974</v>
      </c>
      <c r="B207" s="155">
        <v>45974</v>
      </c>
      <c r="C207" s="156">
        <f>IF(BS_CONTROLE[[#This Row],[DATA]]="","",WEEKNUM(BS_CONTROLE[[#This Row],[DATA]]))</f>
        <v>46</v>
      </c>
      <c r="D207" s="157" t="s">
        <v>828</v>
      </c>
      <c r="E207" s="239">
        <v>147</v>
      </c>
      <c r="F207" s="142" t="s">
        <v>786</v>
      </c>
      <c r="G207" s="177" t="str">
        <f>IF(D207="","*",VLOOKUP(F207,BS_ATIVIDADE[],3,FALSE))</f>
        <v>MECANIZAÇÃO - ESMERILHADORA</v>
      </c>
      <c r="H207" s="200" t="s">
        <v>408</v>
      </c>
      <c r="I207" s="158" t="s">
        <v>408</v>
      </c>
      <c r="J207" s="141">
        <v>73</v>
      </c>
      <c r="K207" s="141">
        <v>373.58800000000002</v>
      </c>
      <c r="L207" s="117" t="s">
        <v>517</v>
      </c>
      <c r="M207" s="141" t="s">
        <v>1480</v>
      </c>
      <c r="N207" s="141" t="s">
        <v>1481</v>
      </c>
      <c r="O207" s="118">
        <v>0.99930555555555556</v>
      </c>
      <c r="P207" s="118">
        <v>4.1666666666666664E-2</v>
      </c>
      <c r="Q207" s="117">
        <v>20000</v>
      </c>
      <c r="R207" s="10" t="str">
        <f>IFERROR(_xlfn.XLOOKUP(F207, BS_ATIVIDADE[ATIVIDADE],BS_ATIVIDADE[UNIDADE] ), "*")</f>
        <v>M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1375</v>
      </c>
      <c r="W207" s="117" t="s">
        <v>1482</v>
      </c>
      <c r="X207" s="116" t="s">
        <v>519</v>
      </c>
      <c r="Y207" s="143"/>
      <c r="Z207" s="116" t="s">
        <v>525</v>
      </c>
      <c r="AA207" s="117">
        <v>1</v>
      </c>
      <c r="AB207" s="115" t="s">
        <v>509</v>
      </c>
      <c r="AC207" s="115" t="s">
        <v>503</v>
      </c>
      <c r="AD207" s="119">
        <v>0.95833333333333337</v>
      </c>
      <c r="AE207" s="117">
        <v>6245</v>
      </c>
      <c r="AF207" s="117">
        <v>6246</v>
      </c>
      <c r="AG207" s="141" t="s">
        <v>517</v>
      </c>
      <c r="AH207" s="16"/>
      <c r="AI207" s="140" t="str">
        <f>IF(BS_CONTROLE[[#This Row],[Atividade]]=0, "-", BS_CONTROLE[[#This Row],[Atividade]])</f>
        <v>MECANIZAÇÃO - ESMERILHADORA</v>
      </c>
      <c r="AJ207" s="9" t="str">
        <f>IF(BS_CONTROLE[[#This Row],[Atividade]]=0, "-", BS_CONTROLE[[#This Row],[Atividade]])</f>
        <v>MECANIZAÇÃO - ESMERILHADORA</v>
      </c>
      <c r="AK207" s="34" t="str">
        <f>BS_CONTROLE[[#This Row],[Local - Partida]]</f>
        <v>ZJA2</v>
      </c>
      <c r="AL207" s="34" t="str">
        <f>BS_CONTROLE[[#This Row],[Local - Encerramento]]</f>
        <v>ZJA2</v>
      </c>
      <c r="AM207" s="117" t="str">
        <f>IF(BS_CONTROLE[[#This Row],[Entre - Estações]]=0, "-", BS_CONTROLE[[#This Row],[Entre - Estações]])</f>
        <v>ZJA-ZFN</v>
      </c>
      <c r="AN207" s="117" t="str">
        <f>IF(BS_CONTROLE[[#This Row],[SB]]=0, "-", BS_CONTROLE[[#This Row],[SB]])</f>
        <v>ZJAZFN</v>
      </c>
      <c r="AO207" s="117">
        <f>IF(BS_CONTROLE[[#This Row],[SUB]]=0, "-", BS_CONTROLE[[#This Row],[SUB]])</f>
        <v>73</v>
      </c>
      <c r="AP207" s="117">
        <f>BS_CONTROLE[[#This Row],[KM - Inicio]]</f>
        <v>373.58800000000002</v>
      </c>
      <c r="AQ207" s="117">
        <f>BS_CONTROLE[[#This Row],[KM - Inicio]]</f>
        <v>373.58800000000002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M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Fernanda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JOVÂNIO (TP-850)45974</v>
      </c>
      <c r="B208" s="155">
        <v>45974</v>
      </c>
      <c r="C208" s="156">
        <f>IF(BS_CONTROLE[[#This Row],[DATA]]="","",WEEKNUM(BS_CONTROLE[[#This Row],[DATA]]))</f>
        <v>46</v>
      </c>
      <c r="D208" s="157" t="s">
        <v>976</v>
      </c>
      <c r="E208" s="239">
        <v>127</v>
      </c>
      <c r="F208" s="142" t="s">
        <v>872</v>
      </c>
      <c r="G208" s="177" t="str">
        <f>IF(D208="","*",VLOOKUP(F208,BS_ATIVIDADE[],3,FALSE))</f>
        <v>SOLDA</v>
      </c>
      <c r="H208" s="200" t="s">
        <v>1179</v>
      </c>
      <c r="I208" s="158" t="s">
        <v>517</v>
      </c>
      <c r="J208" s="141">
        <v>73</v>
      </c>
      <c r="K208" s="141">
        <v>373.5</v>
      </c>
      <c r="L208" s="117" t="s">
        <v>517</v>
      </c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208" s="118">
        <v>0.375</v>
      </c>
      <c r="P208" s="118">
        <v>6.25E-2</v>
      </c>
      <c r="Q208" s="117">
        <v>1</v>
      </c>
      <c r="R208" s="10" t="str">
        <f>IFERROR(_xlfn.XLOOKUP(F208, BS_ATIVIDADE[ATIVIDADE],BS_ATIVIDADE[UNIDADE] ), "*")</f>
        <v>Nº DE SOLDA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1397</v>
      </c>
      <c r="W208" s="117" t="s">
        <v>1308</v>
      </c>
      <c r="X208" s="116" t="s">
        <v>519</v>
      </c>
      <c r="Y208" s="143"/>
      <c r="Z208" s="116" t="s">
        <v>520</v>
      </c>
      <c r="AA208" s="117" t="s">
        <v>517</v>
      </c>
      <c r="AB208" s="115" t="s">
        <v>517</v>
      </c>
      <c r="AC208" s="115" t="s">
        <v>517</v>
      </c>
      <c r="AD208" s="119" t="s">
        <v>517</v>
      </c>
      <c r="AE208" s="117" t="s">
        <v>517</v>
      </c>
      <c r="AF208" s="117" t="s">
        <v>517</v>
      </c>
      <c r="AG208" s="141" t="s">
        <v>517</v>
      </c>
      <c r="AH208" s="16"/>
      <c r="AI208" s="140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4" t="str">
        <f>BS_CONTROLE[[#This Row],[Local - Partida]]</f>
        <v>ZJAN</v>
      </c>
      <c r="AL208" s="34" t="str">
        <f>BS_CONTROLE[[#This Row],[Local - Encerramento]]</f>
        <v>-</v>
      </c>
      <c r="AM208" s="117" t="str">
        <f>IF(BS_CONTROLE[[#This Row],[Entre - Estações]]=0, "-", BS_CONTROLE[[#This Row],[Entre - Estações]])</f>
        <v>ZJA</v>
      </c>
      <c r="AN208" s="117" t="str">
        <f>IF(BS_CONTROLE[[#This Row],[SB]]=0, "-", BS_CONTROLE[[#This Row],[SB]])</f>
        <v>ZJA1</v>
      </c>
      <c r="AO208" s="117">
        <f>IF(BS_CONTROLE[[#This Row],[SUB]]=0, "-", BS_CONTROLE[[#This Row],[SUB]])</f>
        <v>73</v>
      </c>
      <c r="AP208" s="117">
        <f>BS_CONTROLE[[#This Row],[KM - Inicio]]</f>
        <v>373.5</v>
      </c>
      <c r="AQ208" s="117">
        <f>BS_CONTROLE[[#This Row],[KM - Inicio]]</f>
        <v>373.5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Nº DE SOLDA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Jovanio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V8745974</v>
      </c>
      <c r="B209" s="155">
        <v>45974</v>
      </c>
      <c r="C209" s="156">
        <f>IF(BS_CONTROLE[[#This Row],[DATA]]="","",WEEKNUM(BS_CONTROLE[[#This Row],[DATA]]))</f>
        <v>46</v>
      </c>
      <c r="D209" s="157" t="s">
        <v>884</v>
      </c>
      <c r="E209" s="239">
        <v>128</v>
      </c>
      <c r="F209" s="142" t="s">
        <v>795</v>
      </c>
      <c r="G209" s="177" t="str">
        <f>IF(D209="","*",VLOOKUP(F209,BS_ATIVIDADE[],3,FALSE))</f>
        <v>MECANIZAÇÃO - SOCADORA</v>
      </c>
      <c r="H209" s="200" t="s">
        <v>386</v>
      </c>
      <c r="I209" s="158" t="s">
        <v>386</v>
      </c>
      <c r="J209" s="141">
        <v>73</v>
      </c>
      <c r="K209" s="141">
        <v>319</v>
      </c>
      <c r="L209" s="117">
        <v>317</v>
      </c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209" s="141" t="s">
        <v>1452</v>
      </c>
      <c r="O209" s="118">
        <v>0.33333333333333331</v>
      </c>
      <c r="P209" s="118">
        <v>8.3333333333333329E-2</v>
      </c>
      <c r="Q209" s="117">
        <v>1020</v>
      </c>
      <c r="R209" s="10" t="str">
        <f>IFERROR(_xlfn.XLOOKUP(F209, BS_ATIVIDADE[ATIVIDADE],BS_ATIVIDADE[UNIDADE] ), "*")</f>
        <v>M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1287</v>
      </c>
      <c r="W209" s="117" t="s">
        <v>1270</v>
      </c>
      <c r="X209" s="116" t="s">
        <v>519</v>
      </c>
      <c r="Y209" s="143"/>
      <c r="Z209" s="116" t="s">
        <v>514</v>
      </c>
      <c r="AA209" s="117">
        <v>1</v>
      </c>
      <c r="AB209" s="115" t="s">
        <v>509</v>
      </c>
      <c r="AC209" s="115" t="s">
        <v>503</v>
      </c>
      <c r="AD209" s="119">
        <v>0.29166666666666669</v>
      </c>
      <c r="AE209" s="117">
        <v>6237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4" t="str">
        <f>BS_CONTROLE[[#This Row],[Local - Partida]]</f>
        <v>ZFN2</v>
      </c>
      <c r="AL209" s="34" t="str">
        <f>BS_CONTROLE[[#This Row],[Local - Encerramento]]</f>
        <v>ZFN2</v>
      </c>
      <c r="AM209" s="117" t="str">
        <f>IF(BS_CONTROLE[[#This Row],[Entre - Estações]]=0, "-", BS_CONTROLE[[#This Row],[Entre - Estações]])</f>
        <v>ZGI</v>
      </c>
      <c r="AN209" s="117" t="str">
        <f>IF(BS_CONTROLE[[#This Row],[SB]]=0, "-", BS_CONTROLE[[#This Row],[SB]])</f>
        <v>ZG1</v>
      </c>
      <c r="AO209" s="117">
        <f>IF(BS_CONTROLE[[#This Row],[SUB]]=0, "-", BS_CONTROLE[[#This Row],[SUB]])</f>
        <v>73</v>
      </c>
      <c r="AP209" s="117">
        <f>BS_CONTROLE[[#This Row],[KM - Inicio]]</f>
        <v>319</v>
      </c>
      <c r="AQ209" s="117">
        <f>BS_CONTROLE[[#This Row],[KM - Inicio]]</f>
        <v>319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M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Saulo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JULIO (TP-697)45974</v>
      </c>
      <c r="B210" s="155">
        <v>45974</v>
      </c>
      <c r="C210" s="156">
        <f>IF(BS_CONTROLE[[#This Row],[DATA]]="","",WEEKNUM(BS_CONTROLE[[#This Row],[DATA]]))</f>
        <v>46</v>
      </c>
      <c r="D210" s="161" t="s">
        <v>978</v>
      </c>
      <c r="E210" s="255"/>
      <c r="F210" s="229" t="s">
        <v>872</v>
      </c>
      <c r="G210" s="177" t="str">
        <f>IF(D210="","*",VLOOKUP(F210,BS_ATIVIDADE[],3,FALSE))</f>
        <v>SOLDA</v>
      </c>
      <c r="H210" s="200" t="s">
        <v>1307</v>
      </c>
      <c r="I210" s="158" t="s">
        <v>517</v>
      </c>
      <c r="J210" s="141">
        <v>73</v>
      </c>
      <c r="K210" s="141">
        <v>283.3</v>
      </c>
      <c r="L210" s="117" t="s">
        <v>517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0" s="141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0" s="118">
        <v>0.35416666666666669</v>
      </c>
      <c r="P210" s="118">
        <v>6.25E-2</v>
      </c>
      <c r="Q210" s="117">
        <v>1</v>
      </c>
      <c r="R210" s="10" t="str">
        <f>IFERROR(_xlfn.XLOOKUP(F210, BS_ATIVIDADE[ATIVIDADE],BS_ATIVIDADE[UNIDADE] ), "*")</f>
        <v>Nº DE SOLDA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1189</v>
      </c>
      <c r="W210" s="117" t="s">
        <v>1330</v>
      </c>
      <c r="X210" s="116" t="s">
        <v>519</v>
      </c>
      <c r="Y210" s="143"/>
      <c r="Z210" s="116" t="s">
        <v>524</v>
      </c>
      <c r="AA210" s="117" t="s">
        <v>517</v>
      </c>
      <c r="AB210" s="115" t="s">
        <v>517</v>
      </c>
      <c r="AC210" s="115" t="s">
        <v>517</v>
      </c>
      <c r="AD210" s="119" t="s">
        <v>517</v>
      </c>
      <c r="AE210" s="119" t="s">
        <v>517</v>
      </c>
      <c r="AF210" s="119" t="s">
        <v>517</v>
      </c>
      <c r="AG210" s="141"/>
      <c r="AH210" s="16"/>
      <c r="AI210" s="140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4" t="str">
        <f>BS_CONTROLE[[#This Row],[Local - Partida]]</f>
        <v>282286</v>
      </c>
      <c r="AL210" s="34" t="str">
        <f>BS_CONTROLE[[#This Row],[Local - Encerramento]]</f>
        <v>-</v>
      </c>
      <c r="AM210" s="117" t="str">
        <f>IF(BS_CONTROLE[[#This Row],[Entre - Estações]]=0, "-", BS_CONTROLE[[#This Row],[Entre - Estações]])</f>
        <v>ZKY-ZZM</v>
      </c>
      <c r="AN210" s="117">
        <f>IF(BS_CONTROLE[[#This Row],[SB]]=0, "-", BS_CONTROLE[[#This Row],[SB]])</f>
        <v>282286</v>
      </c>
      <c r="AO210" s="117">
        <f>IF(BS_CONTROLE[[#This Row],[SUB]]=0, "-", BS_CONTROLE[[#This Row],[SUB]])</f>
        <v>73</v>
      </c>
      <c r="AP210" s="117">
        <f>BS_CONTROLE[[#This Row],[KM - Inicio]]</f>
        <v>283.3</v>
      </c>
      <c r="AQ210" s="117">
        <f>BS_CONTROLE[[#This Row],[KM - Inicio]]</f>
        <v>283.3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Nº DE SOLDA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Júlio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4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4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4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4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16 AC225:AC226 AC241 AA251:AE251 AC269 AA113:AE113 AA138 AA144:AE144 AA142:AB142 AA187:AE189 AE192 AA193:AE194 AA191:AE191 AA208:AE209" name="Range1_1_7_35_1"/>
    <protectedRange sqref="AF27 AF35 AF125:AF128 AF121 AF165:AF168 AF136 AF251 AF113:AF119 AF144 AF187:AF189 AF193:AF194 AF191 AF208:AF209" name="Range1_1_8_28"/>
    <protectedRange sqref="AE37:AF37 AE231:AF231 AE248:AF248 AE263:AF263" name="Range1_1_7_3"/>
    <protectedRange sqref="V43:W43 V75:W75" name="Range1_1_6_1_1"/>
    <protectedRange sqref="AA48 AA76 AA120 AA118 AA216 AA226 AA241 AA269 AA57:AA59" name="Range1_1_7_1_1"/>
    <protectedRange sqref="AB48:AE48 AB76:AE76 AD114 AD128 AB120:AE120 AB118 AB216 AD216:AE216 AB226 AD226:AE226 AB241 AD241:AE241 AB269 AD269:AE269 AB57:AE59" name="Range1_1_7_34_2"/>
    <protectedRange sqref="AF48 AF76 AF120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07 X211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1483</v>
      </c>
      <c r="V1" s="294"/>
      <c r="W1" s="294"/>
    </row>
    <row r="2" spans="1:23" s="91" customFormat="1">
      <c r="A2" s="94" t="s">
        <v>1484</v>
      </c>
      <c r="B2" s="94" t="s">
        <v>1485</v>
      </c>
      <c r="C2" s="94" t="s">
        <v>508</v>
      </c>
      <c r="D2" s="95" t="s">
        <v>1062</v>
      </c>
      <c r="E2" s="95" t="s">
        <v>1063</v>
      </c>
      <c r="F2" s="95" t="s">
        <v>1486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1487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P3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E14</v>
      </c>
      <c r="H204" s="180" t="str">
        <f>IF(SP_NORTE!F207="","*",SP_NORTE!F207)</f>
        <v>MECANIZAÇÃO - ESMERILHADORA</v>
      </c>
      <c r="I204" s="180" t="str">
        <f>IF(SP_NORTE!H207="","*",SP_NORTE!H207)</f>
        <v>ZJA2</v>
      </c>
      <c r="J204" s="180" t="str">
        <f>IF(SP_NORTE!I207="","*",SP_NORTE!I207)</f>
        <v>ZJA2</v>
      </c>
      <c r="K204" s="171" t="str">
        <f>IF(SP_NORTE!M207="","*",SP_NORTE!M207)</f>
        <v>ZJA-ZFN</v>
      </c>
      <c r="L204" s="171" t="str">
        <f>IF(SP_NORTE!N207="","*",SP_NORTE!N207)</f>
        <v>ZJAZFN</v>
      </c>
      <c r="M204" s="172">
        <f>IF(SP_NORTE!J207="","*",SP_NORTE!J207)</f>
        <v>73</v>
      </c>
      <c r="N204" s="179">
        <f>IF(SP_NORTE!K207="","*",SP_NORTE!K207)</f>
        <v>373.58800000000002</v>
      </c>
      <c r="O204" s="179" t="str">
        <f>IF(SP_NORTE!L207="","*",SP_NORTE!L207)</f>
        <v>-</v>
      </c>
      <c r="P204" s="178">
        <f>IF(SP_NORTE!O207="","*",SP_NORTE!O207)</f>
        <v>0.99930555555555556</v>
      </c>
      <c r="Q204" s="178">
        <f>IF(SP_NORTE!P207="","*",SP_NORTE!P207)</f>
        <v>4.1666666666666664E-2</v>
      </c>
      <c r="R204" s="180" t="str">
        <f>IF(SP_NORTE!Q207="","*",CONCATENATE(SP_NORTE!Q207," ",SP_NORTE!R207))</f>
        <v>20000 M</v>
      </c>
      <c r="S204" s="180" t="str">
        <f>IF(SP_NORTE!V207="","*",SP_NORTE!V207)</f>
        <v>Fernanda</v>
      </c>
      <c r="T204" s="180" t="str">
        <f>IF(SP_NORTE!W207="","*",SP_NORTE!W207)</f>
        <v>Esmerilhadora - Segue à 16 km/h</v>
      </c>
      <c r="U204" s="169" t="str">
        <f ca="1">_xlfn.XLOOKUP(G204&amp;$U$2,BS_CONTROLE[CHAVE],BS_CONTROLE[Quantidade_11],"-")</f>
        <v>-</v>
      </c>
      <c r="V204" s="169">
        <f ca="1">_xlfn.XLOOKUP(G204&amp;$V$2,BS_CONTROLE[CHAVE],BS_CONTROLE[Quantidade_11],"-")</f>
        <v>0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P1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JOVÂNIO (TP-850)</v>
      </c>
      <c r="H205" s="180" t="str">
        <f>IF(SP_NORTE!F208="","*",SP_NORTE!F208)</f>
        <v>PDM - SOLDA</v>
      </c>
      <c r="I205" s="180" t="str">
        <f>IF(SP_NORTE!H208="","*",SP_NORTE!H208)</f>
        <v>ZJAN</v>
      </c>
      <c r="J205" s="180" t="str">
        <f>IF(SP_NORTE!I208="","*",SP_NORTE!I208)</f>
        <v>-</v>
      </c>
      <c r="K205" s="171" t="str">
        <f>IF(SP_NORTE!M208="","*",SP_NORTE!M208)</f>
        <v>ZJA</v>
      </c>
      <c r="L205" s="171" t="str">
        <f>IF(SP_NORTE!N208="","*",SP_NORTE!N208)</f>
        <v>ZJA1</v>
      </c>
      <c r="M205" s="172">
        <f>IF(SP_NORTE!J208="","*",SP_NORTE!J208)</f>
        <v>73</v>
      </c>
      <c r="N205" s="179">
        <f>IF(SP_NORTE!K208="","*",SP_NORTE!K208)</f>
        <v>373.5</v>
      </c>
      <c r="O205" s="179" t="str">
        <f>IF(SP_NORTE!L208="","*",SP_NORTE!L208)</f>
        <v>-</v>
      </c>
      <c r="P205" s="178">
        <f>IF(SP_NORTE!O208="","*",SP_NORTE!O208)</f>
        <v>0.375</v>
      </c>
      <c r="Q205" s="178">
        <f>IF(SP_NORTE!P208="","*",SP_NORTE!P208)</f>
        <v>6.25E-2</v>
      </c>
      <c r="R205" s="180" t="str">
        <f>IF(SP_NORTE!Q208="","*",CONCATENATE(SP_NORTE!Q208," ",SP_NORTE!R208))</f>
        <v>1 Nº DE SOLDA</v>
      </c>
      <c r="S205" s="180" t="str">
        <f>IF(SP_NORTE!V208="","*",SP_NORTE!V208)</f>
        <v>Jovanio</v>
      </c>
      <c r="T205" s="180" t="str">
        <f>IF(SP_NORTE!W208="","*",SP_NORTE!W208)</f>
        <v>Solda - Condicionado à temperatura (ZJA-N)</v>
      </c>
      <c r="U205" s="169">
        <f ca="1">_xlfn.XLOOKUP(G205&amp;$U$2,BS_CONTROLE[CHAVE],BS_CONTROLE[Quantidade_11],"-")</f>
        <v>0</v>
      </c>
      <c r="V205" s="169">
        <f ca="1">_xlfn.XLOOKUP(G205&amp;$V$2,BS_CONTROLE[CHAVE],BS_CONTROLE[Quantidade_11],"-")</f>
        <v>1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P0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V87</v>
      </c>
      <c r="H206" s="180" t="str">
        <f>IF(SP_NORTE!F209="","*",SP_NORTE!F209)</f>
        <v>MECANIZAÇÃO - SOCADORA</v>
      </c>
      <c r="I206" s="180" t="str">
        <f>IF(SP_NORTE!H209="","*",SP_NORTE!H209)</f>
        <v>ZFN2</v>
      </c>
      <c r="J206" s="180" t="str">
        <f>IF(SP_NORTE!I209="","*",SP_NORTE!I209)</f>
        <v>ZFN2</v>
      </c>
      <c r="K206" s="171" t="str">
        <f>IF(SP_NORTE!M209="","*",SP_NORTE!M209)</f>
        <v>ZGI</v>
      </c>
      <c r="L206" s="171" t="str">
        <f>IF(SP_NORTE!N209="","*",SP_NORTE!N209)</f>
        <v>ZG1</v>
      </c>
      <c r="M206" s="172">
        <f>IF(SP_NORTE!J209="","*",SP_NORTE!J209)</f>
        <v>73</v>
      </c>
      <c r="N206" s="179">
        <f>IF(SP_NORTE!K209="","*",SP_NORTE!K209)</f>
        <v>319</v>
      </c>
      <c r="O206" s="179">
        <f>IF(SP_NORTE!L209="","*",SP_NORTE!L209)</f>
        <v>317</v>
      </c>
      <c r="P206" s="178">
        <f>IF(SP_NORTE!O209="","*",SP_NORTE!O209)</f>
        <v>0.33333333333333331</v>
      </c>
      <c r="Q206" s="178">
        <f>IF(SP_NORTE!P209="","*",SP_NORTE!P209)</f>
        <v>8.3333333333333329E-2</v>
      </c>
      <c r="R206" s="180" t="str">
        <f>IF(SP_NORTE!Q209="","*",CONCATENATE(SP_NORTE!Q209," ",SP_NORTE!R209))</f>
        <v>1020 M</v>
      </c>
      <c r="S206" s="180" t="str">
        <f>IF(SP_NORTE!V209="","*",SP_NORTE!V209)</f>
        <v>Saulo</v>
      </c>
      <c r="T206" s="180" t="str">
        <f>IF(SP_NORTE!W209="","*",SP_NORTE!W209)</f>
        <v>Socaria mecanizada</v>
      </c>
      <c r="U206" s="169">
        <f ca="1">_xlfn.XLOOKUP(G206&amp;$U$2,BS_CONTROLE[CHAVE],BS_CONTROLE[Quantidade_11],"-")</f>
        <v>0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P2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JULIO (TP-697)</v>
      </c>
      <c r="H207" s="180" t="str">
        <f>IF(SP_NORTE!F210="","*",SP_NORTE!F210)</f>
        <v>PDM - SOLDA</v>
      </c>
      <c r="I207" s="180" t="str">
        <f>IF(SP_NORTE!H210="","*",SP_NORTE!H210)</f>
        <v>282286</v>
      </c>
      <c r="J207" s="180" t="str">
        <f>IF(SP_NORTE!I210="","*",SP_NORTE!I210)</f>
        <v>-</v>
      </c>
      <c r="K207" s="171" t="str">
        <f>IF(SP_NORTE!M210="","*",SP_NORTE!M210)</f>
        <v>ZKY-ZZM</v>
      </c>
      <c r="L207" s="171">
        <f>IF(SP_NORTE!N210="","*",SP_NORTE!N210)</f>
        <v>282286</v>
      </c>
      <c r="M207" s="172">
        <f>IF(SP_NORTE!J210="","*",SP_NORTE!J210)</f>
        <v>73</v>
      </c>
      <c r="N207" s="179">
        <f>IF(SP_NORTE!K210="","*",SP_NORTE!K210)</f>
        <v>283.3</v>
      </c>
      <c r="O207" s="179" t="str">
        <f>IF(SP_NORTE!L210="","*",SP_NORTE!L210)</f>
        <v>-</v>
      </c>
      <c r="P207" s="178">
        <f>IF(SP_NORTE!O210="","*",SP_NORTE!O210)</f>
        <v>0.35416666666666669</v>
      </c>
      <c r="Q207" s="178">
        <f>IF(SP_NORTE!P210="","*",SP_NORTE!P210)</f>
        <v>6.25E-2</v>
      </c>
      <c r="R207" s="180" t="str">
        <f>IF(SP_NORTE!Q210="","*",CONCATENATE(SP_NORTE!Q210," ",SP_NORTE!R210))</f>
        <v>1 Nº DE SOLDA</v>
      </c>
      <c r="S207" s="180" t="str">
        <f>IF(SP_NORTE!V210="","*",SP_NORTE!V210)</f>
        <v>Júlio</v>
      </c>
      <c r="T207" s="180" t="str">
        <f>IF(SP_NORTE!W210="","*",SP_NORTE!W210)</f>
        <v>Solda  - Condicionado à temperatura</v>
      </c>
      <c r="U207" s="169" t="str">
        <f ca="1">_xlfn.XLOOKUP(G207&amp;$U$2,BS_CONTROLE[CHAVE],BS_CONTROLE[Quantidade_11],"-")</f>
        <v>-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1488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1489</v>
      </c>
      <c r="D5" s="296"/>
      <c r="E5" s="296"/>
      <c r="F5" s="296"/>
      <c r="G5" s="296"/>
      <c r="H5" s="296"/>
      <c r="I5" s="296"/>
      <c r="J5" s="297"/>
      <c r="K5" s="298" t="s">
        <v>1490</v>
      </c>
      <c r="L5" s="299"/>
      <c r="M5" s="299"/>
      <c r="N5" s="299"/>
      <c r="O5" s="300" t="s">
        <v>1491</v>
      </c>
      <c r="P5" s="301"/>
    </row>
    <row r="6" spans="1:16" s="81" customFormat="1" ht="15" customHeight="1">
      <c r="A6" s="73" t="s">
        <v>1486</v>
      </c>
      <c r="B6" s="82" t="s">
        <v>1485</v>
      </c>
      <c r="C6" s="83" t="s">
        <v>1062</v>
      </c>
      <c r="D6" s="84" t="s">
        <v>1063</v>
      </c>
      <c r="E6" s="83" t="s">
        <v>1492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1493</v>
      </c>
      <c r="M6" s="87" t="s">
        <v>708</v>
      </c>
      <c r="N6" s="88" t="s">
        <v>1057</v>
      </c>
      <c r="O6" s="204" t="s">
        <v>1100</v>
      </c>
      <c r="P6" s="149" t="s">
        <v>1494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E14</v>
      </c>
      <c r="F205" s="90" t="str">
        <f>IF(SP_NORTE!H207="","*",SP_NORTE!H207)</f>
        <v>ZJA2</v>
      </c>
      <c r="G205" s="90" t="str">
        <f>IF(SP_NORTE!M207="","*",SP_NORTE!M207)</f>
        <v>ZJA-ZFN</v>
      </c>
      <c r="H205" s="129">
        <f>IF(SP_NORTE!K207="","*",SP_NORTE!K207)</f>
        <v>373.58800000000002</v>
      </c>
      <c r="I205" s="126">
        <f>IF(SP_NORTE!O207="","*",SP_NORTE!O207)</f>
        <v>0.99930555555555556</v>
      </c>
      <c r="J205" s="126">
        <f>IF(SP_NORTE!P207="","*",SP_NORTE!P207)</f>
        <v>4.1666666666666664E-2</v>
      </c>
      <c r="K205" s="90" t="str">
        <f>IF(SP_NORTE!AK207="","*",SP_NORTE!AK207)</f>
        <v>ZJA2</v>
      </c>
      <c r="L205" s="90" t="str">
        <f>IF(SP_NORTE!AM207="","*",SP_NORTE!AM207)</f>
        <v>ZJA-ZFN</v>
      </c>
      <c r="M205" s="90">
        <f>IF(SP_NORTE!AP207="","*",SP_NORTE!AP207)</f>
        <v>373.58800000000002</v>
      </c>
      <c r="N205" s="90" t="str">
        <f>IF(SP_NORTE!AM207="","*",SP_NORTE!AM207)</f>
        <v>ZJA-ZFN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JOVÂNIO (TP-850)</v>
      </c>
      <c r="F206" s="90" t="str">
        <f>IF(SP_NORTE!H208="","*",SP_NORTE!H208)</f>
        <v>ZJAN</v>
      </c>
      <c r="G206" s="90" t="str">
        <f>IF(SP_NORTE!M208="","*",SP_NORTE!M208)</f>
        <v>ZJA</v>
      </c>
      <c r="H206" s="129">
        <f>IF(SP_NORTE!K208="","*",SP_NORTE!K208)</f>
        <v>373.5</v>
      </c>
      <c r="I206" s="126">
        <f>IF(SP_NORTE!O208="","*",SP_NORTE!O208)</f>
        <v>0.375</v>
      </c>
      <c r="J206" s="126">
        <f>IF(SP_NORTE!P208="","*",SP_NORTE!P208)</f>
        <v>6.25E-2</v>
      </c>
      <c r="K206" s="90" t="str">
        <f>IF(SP_NORTE!AK208="","*",SP_NORTE!AK208)</f>
        <v>ZJAN</v>
      </c>
      <c r="L206" s="90" t="str">
        <f>IF(SP_NORTE!AM208="","*",SP_NORTE!AM208)</f>
        <v>ZJA</v>
      </c>
      <c r="M206" s="90">
        <f>IF(SP_NORTE!AP208="","*",SP_NORTE!AP208)</f>
        <v>373.5</v>
      </c>
      <c r="N206" s="90" t="str">
        <f>IF(SP_NORTE!AM208="","*",SP_NORTE!AM208)</f>
        <v>ZJA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V87</v>
      </c>
      <c r="F207" s="90" t="str">
        <f>IF(SP_NORTE!H209="","*",SP_NORTE!H209)</f>
        <v>ZFN2</v>
      </c>
      <c r="G207" s="90" t="str">
        <f>IF(SP_NORTE!M209="","*",SP_NORTE!M209)</f>
        <v>ZGI</v>
      </c>
      <c r="H207" s="129">
        <f>IF(SP_NORTE!K209="","*",SP_NORTE!K209)</f>
        <v>319</v>
      </c>
      <c r="I207" s="126">
        <f>IF(SP_NORTE!O209="","*",SP_NORTE!O209)</f>
        <v>0.33333333333333331</v>
      </c>
      <c r="J207" s="126">
        <f>IF(SP_NORTE!P209="","*",SP_NORTE!P209)</f>
        <v>8.3333333333333329E-2</v>
      </c>
      <c r="K207" s="90" t="str">
        <f>IF(SP_NORTE!AK209="","*",SP_NORTE!AK209)</f>
        <v>ZFN2</v>
      </c>
      <c r="L207" s="90" t="str">
        <f>IF(SP_NORTE!AM209="","*",SP_NORTE!AM209)</f>
        <v>ZGI</v>
      </c>
      <c r="M207" s="90">
        <f>IF(SP_NORTE!AP209="","*",SP_NORTE!AP209)</f>
        <v>319</v>
      </c>
      <c r="N207" s="90" t="str">
        <f>IF(SP_NORTE!AM209="","*",SP_NORTE!AM209)</f>
        <v>ZGI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JULIO (TP-697)</v>
      </c>
      <c r="F208" s="90" t="str">
        <f>IF(SP_NORTE!H210="","*",SP_NORTE!H210)</f>
        <v>282286</v>
      </c>
      <c r="G208" s="90" t="str">
        <f>IF(SP_NORTE!M210="","*",SP_NORTE!M210)</f>
        <v>ZKY-ZZM</v>
      </c>
      <c r="H208" s="129">
        <f>IF(SP_NORTE!K210="","*",SP_NORTE!K210)</f>
        <v>283.3</v>
      </c>
      <c r="I208" s="126">
        <f>IF(SP_NORTE!O210="","*",SP_NORTE!O210)</f>
        <v>0.35416666666666669</v>
      </c>
      <c r="J208" s="126">
        <f>IF(SP_NORTE!P210="","*",SP_NORTE!P210)</f>
        <v>6.25E-2</v>
      </c>
      <c r="K208" s="90" t="str">
        <f>IF(SP_NORTE!AK210="","*",SP_NORTE!AK210)</f>
        <v>282286</v>
      </c>
      <c r="L208" s="90" t="str">
        <f>IF(SP_NORTE!AM210="","*",SP_NORTE!AM210)</f>
        <v>ZKY-ZZM</v>
      </c>
      <c r="M208" s="90">
        <f>IF(SP_NORTE!AP210="","*",SP_NORTE!AP210)</f>
        <v>283.3</v>
      </c>
      <c r="N208" s="90" t="str">
        <f>IF(SP_NORTE!AM210="","*",SP_NORTE!AM210)</f>
        <v>ZKY-ZZM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1495</v>
      </c>
      <c r="C2" s="134" t="s">
        <v>1047</v>
      </c>
      <c r="D2" s="83" t="s">
        <v>1049</v>
      </c>
      <c r="E2" s="83" t="s">
        <v>1496</v>
      </c>
      <c r="F2" s="111" t="s">
        <v>1497</v>
      </c>
      <c r="G2" s="83" t="s">
        <v>1498</v>
      </c>
      <c r="H2" s="83" t="s">
        <v>1499</v>
      </c>
      <c r="I2" s="83" t="s">
        <v>1500</v>
      </c>
      <c r="J2" s="83" t="s">
        <v>1501</v>
      </c>
      <c r="K2" s="85" t="s">
        <v>1502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E14</v>
      </c>
      <c r="E162" s="106" t="str">
        <f>IF(SP_NORTE!H207="","*",SP_NORTE!H207)</f>
        <v>ZJA2</v>
      </c>
      <c r="F162" s="112" t="str">
        <f>IF(SP_NORTE!M207="","*",SP_NORTE!M207)</f>
        <v>ZJA-ZFN</v>
      </c>
      <c r="G162" s="107" t="str">
        <f>IF(SP_NORTE!I207="","*",SP_NORTE!I207)</f>
        <v>ZJA2</v>
      </c>
      <c r="H162" s="107" t="str">
        <f>IF(SP_NORTE!AB207="","*",SP_NORTE!AB207)</f>
        <v>FIXO</v>
      </c>
      <c r="I162" s="107" t="str">
        <f>IF(SP_NORTE!AC207="","*",SP_NORTE!AC207)</f>
        <v>ACIONAMENTO</v>
      </c>
      <c r="J162" s="108">
        <f>IF(SP_NORTE!AA207="","*",SP_NORTE!AA207)</f>
        <v>1</v>
      </c>
      <c r="K162" s="109">
        <f>IF(SP_NORTE!AD207="","*",SP_NORTE!AD207)</f>
        <v>0.95833333333333337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JOVÂNIO (TP-850)</v>
      </c>
      <c r="E163" s="106" t="str">
        <f>IF(SP_NORTE!H208="","*",SP_NORTE!H208)</f>
        <v>ZJAN</v>
      </c>
      <c r="F163" s="112" t="str">
        <f>IF(SP_NORTE!M208="","*",SP_NORTE!M208)</f>
        <v>ZJA</v>
      </c>
      <c r="G163" s="107" t="str">
        <f>IF(SP_NORTE!I208="","*",SP_NORTE!I208)</f>
        <v>-</v>
      </c>
      <c r="H163" s="107" t="str">
        <f>IF(SP_NORTE!AB208="","*",SP_NORTE!AB208)</f>
        <v>-</v>
      </c>
      <c r="I163" s="107" t="str">
        <f>IF(SP_NORTE!AC208="","*",SP_NORTE!AC208)</f>
        <v>-</v>
      </c>
      <c r="J163" s="108" t="str">
        <f>IF(SP_NORTE!AA208="","*",SP_NORTE!AA208)</f>
        <v>-</v>
      </c>
      <c r="K163" s="109" t="str">
        <f>IF(SP_NORTE!AD208="","*",SP_NORTE!AD208)</f>
        <v>-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V87</v>
      </c>
      <c r="E164" s="106" t="str">
        <f>IF(SP_NORTE!H209="","*",SP_NORTE!H209)</f>
        <v>ZFN2</v>
      </c>
      <c r="F164" s="112" t="str">
        <f>IF(SP_NORTE!M209="","*",SP_NORTE!M209)</f>
        <v>ZGI</v>
      </c>
      <c r="G164" s="107" t="str">
        <f>IF(SP_NORTE!I209="","*",SP_NORTE!I209)</f>
        <v>ZFN2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0.29166666666666669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JULIO (TP-697)</v>
      </c>
      <c r="E165" s="106" t="str">
        <f>IF(SP_NORTE!H210="","*",SP_NORTE!H210)</f>
        <v>282286</v>
      </c>
      <c r="F165" s="112" t="str">
        <f>IF(SP_NORTE!M210="","*",SP_NORTE!M210)</f>
        <v>ZKY-ZZM</v>
      </c>
      <c r="G165" s="107" t="str">
        <f>IF(SP_NORTE!I210="","*",SP_NORTE!I210)</f>
        <v>-</v>
      </c>
      <c r="H165" s="107" t="str">
        <f>IF(SP_NORTE!AB210="","*",SP_NORTE!AB210)</f>
        <v>-</v>
      </c>
      <c r="I165" s="107" t="str">
        <f>IF(SP_NORTE!AC210="","*",SP_NORTE!AC210)</f>
        <v>-</v>
      </c>
      <c r="J165" s="108" t="str">
        <f>IF(SP_NORTE!AA210="","*",SP_NORTE!AA210)</f>
        <v>-</v>
      </c>
      <c r="K165" s="109" t="str">
        <f>IF(SP_NORTE!AD210="","*",SP_NORTE!AD210)</f>
        <v>-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2025-11-12T16:29:39Z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