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239" documentId="8_{C16AF0B1-DE6F-4D81-B6CC-DB7BBC320B89}" xr6:coauthVersionLast="47" xr6:coauthVersionMax="47" xr10:uidLastSave="{C243C742-4984-4373-B156-F12EEE406B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27" i="1" l="1" a="1"/>
  <c r="M727" i="1" s="1"/>
  <c r="N707" i="1" a="1"/>
  <c r="N707" i="1" s="1"/>
  <c r="M707" i="1" a="1"/>
  <c r="M707" i="1" s="1"/>
  <c r="N699" i="1" a="1"/>
  <c r="N699" i="1" s="1"/>
  <c r="M699" i="1" a="1"/>
  <c r="M699" i="1" s="1"/>
  <c r="N692" i="1" a="1"/>
  <c r="N692" i="1" s="1"/>
  <c r="M692" i="1" a="1"/>
  <c r="M692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<sst xmlns="http://schemas.openxmlformats.org/spreadsheetml/2006/main" count="14138" uniqueCount="2074">
  <si>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</si>
  <si>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</si>
  <si>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</si>
  <si>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</si>
  <si>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</si>
  <si>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</si>
  <si>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</si>
  <si>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</si>
  <si>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</si>
  <si>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</si>
  <si>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</si>
  <si>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</si>
  <si>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</si>
  <si>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</si>
  <si>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</si>
  <si>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</si>
  <si>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</si>
  <si>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</si>
  <si>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</si>
  <si>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</si>
  <si>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</si>
  <si>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</si>
  <si>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</si>
  <si>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</si>
  <si>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</si>
  <si>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</si>
  <si>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</si>
  <si>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</si>
  <si>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</si>
  <si>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</si>
  <si>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</si>
  <si>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</si>
  <si>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</si>
  <si>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</si>
  <si>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</si>
  <si>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</si>
  <si>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</si>
  <si>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</si>
  <si>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</si>
  <si>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</si>
  <si>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</si>
  <si>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</si>
  <si>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</si>
  <si>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</si>
  <si>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</si>
  <si>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</si>
  <si>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</si>
  <si>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</si>
  <si>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</si>
  <si>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</si>
  <si>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</si>
  <si>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</si>
  <si>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</si>
  <si>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</si>
  <si>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</si>
  <si>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</si>
  <si>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</si>
  <si>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</si>
  <si>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</si>
  <si>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</si>
  <si>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</si>
  <si>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</si>
  <si>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</si>
  <si>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</si>
  <si>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</si>
  <si>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</si>
  <si>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</si>
  <si>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</si>
  <si>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</si>
  <si>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</si>
  <si>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</si>
  <si>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</si>
  <si>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</si>
  <si>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</si>
  <si>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</si>
  <si>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</si>
  <si>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</si>
  <si>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</si>
  <si>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</si>
  <si>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</si>
  <si>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</si>
  <si>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</si>
  <si>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</si>
  <si>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</si>
  <si>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</si>
  <si>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</si>
  <si>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</si>
  <si>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</si>
  <si>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</si>
  <si>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</si>
  <si>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</si>
  <si>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</si>
  <si>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</si>
  <si>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</si>
  <si>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</si>
  <si>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</si>
  <si>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</si>
  <si>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</si>
  <si>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</si>
  <si>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</si>
  <si>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</si>
  <si>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</si>
  <si>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</si>
  <si>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</si>
  <si>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</si>
  <si>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</si>
  <si>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</si>
  <si>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</si>
  <si>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</si>
  <si>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</si>
  <si>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</si>
  <si>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</si>
  <si>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</si>
  <si>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</si>
  <si>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</si>
  <si>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</si>
  <si>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</si>
  <si>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</si>
  <si>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</si>
  <si>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</si>
  <si>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</si>
  <si>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</si>
  <si>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</si>
  <si>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</si>
  <si>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</si>
  <si>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</si>
  <si>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</si>
  <si>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</si>
  <si>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</si>
  <si>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</si>
  <si>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</si>
  <si>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</si>
  <si>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</si>
  <si>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</si>
  <si>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</si>
  <si>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</si>
  <si>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</si>
  <si>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</si>
  <si>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</si>
  <si>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</si>
  <si>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</si>
  <si>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</si>
  <si>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</si>
  <si>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</si>
  <si>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</si>
  <si>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</si>
  <si>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</si>
  <si>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</si>
  <si>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</si>
  <si>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</si>
  <si>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</si>
  <si>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</si>
  <si>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</si>
  <si>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</si>
  <si>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</si>
  <si>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</si>
  <si>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</si>
  <si>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</si>
  <si>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</si>
  <si>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</si>
  <si>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</si>
  <si>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</si>
  <si>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</si>
  <si>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</si>
  <si>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</si>
  <si>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</si>
  <si>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</si>
  <si>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</si>
  <si>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</si>
  <si>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</si>
  <si>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</si>
  <si>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</si>
  <si>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</si>
  <si>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</si>
  <si>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</si>
  <si>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</si>
  <si>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</si>
  <si>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</si>
  <si>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</si>
  <si>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</si>
  <si>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</si>
  <si>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</si>
  <si>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</si>
  <si>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</si>
  <si>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</si>
  <si>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</si>
  <si>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</si>
  <si>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</si>
  <si>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</si>
  <si>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</si>
  <si>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</si>
  <si>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</si>
  <si>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</si>
  <si>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</si>
  <si>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</si>
  <si>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</si>
  <si>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</si>
  <si>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</si>
  <si>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</si>
  <si>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</si>
  <si>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</si>
  <si>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</si>
  <si>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</si>
  <si>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</si>
  <si>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</si>
  <si>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</si>
  <si>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</si>
  <si>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</si>
  <si>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</si>
  <si>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</si>
  <si>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</si>
  <si>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</si>
  <si>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</si>
  <si>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</si>
  <si>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</si>
  <si>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</si>
  <si>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</si>
  <si>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</si>
  <si>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</si>
  <si>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</si>
  <si>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</si>
  <si>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</si>
  <si>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</si>
  <si>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</si>
  <si>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</si>
  <si>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</si>
  <si>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</si>
  <si>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</si>
  <si>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</si>
  <si>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</si>
  <si>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</si>
  <si>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</si>
  <si>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</si>
  <si>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</si>
  <si>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</si>
  <si>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</si>
  <si>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</si>
  <si>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</si>
  <si>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</si>
  <si>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</si>
  <si>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</si>
  <si>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</si>
  <si>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</si>
  <si>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</si>
  <si>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</si>
  <si>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</si>
  <si>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</si>
  <si>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</si>
  <si>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</si>
  <si>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</si>
  <si>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</si>
  <si>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</si>
  <si>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</si>
  <si>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</si>
  <si>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</si>
  <si>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</si>
  <si>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</si>
  <si>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</si>
  <si>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</si>
  <si>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</si>
  <si>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</si>
  <si>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</si>
  <si>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</si>
  <si>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</si>
  <si>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</si>
  <si>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</si>
  <si>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</si>
  <si>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</si>
  <si>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</si>
  <si>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</si>
  <si>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</si>
  <si>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</si>
  <si>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</si>
  <si>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</si>
  <si>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</si>
  <si>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</si>
  <si>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</si>
  <si>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</si>
  <si>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</si>
  <si>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</si>
  <si>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</si>
  <si>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</si>
  <si>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</si>
  <si>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</si>
  <si>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</si>
  <si>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</si>
  <si>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</si>
  <si>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</si>
  <si>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</si>
  <si>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</si>
  <si>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</si>
  <si>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</si>
  <si>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</si>
  <si>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</si>
  <si>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</si>
  <si>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</si>
  <si>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</si>
  <si>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</si>
  <si>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</si>
  <si>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</si>
  <si>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</si>
  <si>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</si>
  <si>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</si>
  <si>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</si>
  <si>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</si>
  <si>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</si>
  <si>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</si>
  <si>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</si>
  <si>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</si>
  <si>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</si>
  <si>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</si>
  <si>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</si>
  <si>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</si>
  <si>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</si>
  <si>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</si>
  <si>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</si>
  <si>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</si>
  <si>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</si>
  <si>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</si>
  <si>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</si>
  <si>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</si>
  <si>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</si>
  <si>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</si>
  <si>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</si>
  <si>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</si>
  <si>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</si>
  <si>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</si>
  <si>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</si>
  <si>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</si>
  <si>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</si>
  <si>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</si>
  <si>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</si>
  <si>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</si>
  <si>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</si>
  <si>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</si>
  <si>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</si>
  <si>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</si>
  <si>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</si>
  <si>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</si>
  <si>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</si>
  <si>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</si>
  <si>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</si>
  <si>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</si>
  <si>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</si>
  <si>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</si>
  <si>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</si>
  <si>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</si>
  <si>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</si>
  <si>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</si>
  <si>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</si>
  <si>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</si>
  <si>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</si>
  <si>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</si>
  <si>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</si>
  <si>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</si>
  <si>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</si>
  <si>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</si>
  <si>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</si>
  <si>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</si>
  <si>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</si>
  <si>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</si>
  <si>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</si>
  <si>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</si>
  <si>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</si>
  <si>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</si>
  <si>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</si>
  <si>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</si>
  <si>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</si>
  <si>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</si>
  <si>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</si>
  <si>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</si>
  <si>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</si>
  <si>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</si>
  <si>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</si>
  <si>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</si>
  <si>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</si>
  <si>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</si>
  <si>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</si>
  <si>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</si>
  <si>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</si>
  <si>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</si>
  <si>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</si>
  <si>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</si>
  <si>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</si>
  <si>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</si>
  <si>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</si>
  <si>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</si>
  <si>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</si>
  <si>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</si>
  <si>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</si>
  <si>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</si>
  <si>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</si>
  <si>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</si>
  <si>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</si>
  <si>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</si>
  <si>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</si>
  <si>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</si>
  <si>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</si>
  <si>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</si>
  <si>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</si>
  <si>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</si>
  <si>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</si>
  <si>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</si>
  <si>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</si>
  <si>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</si>
  <si>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</si>
  <si>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</si>
  <si>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</si>
  <si>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</si>
  <si>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</si>
  <si>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</si>
  <si>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</si>
  <si>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</si>
  <si>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</si>
  <si>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</si>
  <si>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</si>
  <si>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</si>
  <si>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</si>
  <si>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</si>
  <si>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</si>
  <si>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</si>
  <si>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</si>
  <si>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</si>
  <si>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</si>
  <si>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</si>
  <si>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</si>
  <si>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</si>
  <si>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</si>
  <si>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</si>
  <si>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</si>
  <si>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</si>
  <si>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</si>
  <si>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</si>
  <si>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</si>
  <si>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</si>
  <si>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</si>
  <si>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</si>
  <si>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</si>
  <si>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</si>
  <si>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</si>
  <si>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</si>
  <si>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</si>
  <si>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</si>
  <si>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</si>
  <si>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</si>
  <si>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</si>
  <si>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</si>
  <si>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</si>
  <si>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</si>
  <si>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</si>
  <si>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</si>
  <si>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</si>
  <si>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</si>
  <si>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</si>
  <si>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</si>
  <si>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</si>
  <si>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</si>
  <si>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</si>
  <si>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</si>
  <si>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</si>
  <si>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</si>
  <si>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</si>
  <si>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</si>
  <si>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</si>
  <si>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</si>
  <si>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</si>
  <si>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</si>
  <si>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</si>
  <si>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</si>
  <si>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</si>
  <si>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</si>
  <si>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</si>
  <si>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</si>
  <si>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</si>
  <si>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</si>
  <si>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</si>
  <si>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</si>
  <si>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</si>
  <si>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</si>
  <si>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</si>
  <si>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</si>
  <si>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</si>
  <si>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</si>
  <si>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</si>
  <si>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</si>
  <si>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</si>
  <si>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</si>
  <si>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</si>
  <si>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</si>
  <si>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</si>
  <si>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</si>
  <si>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</si>
  <si>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</si>
  <si>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</si>
  <si>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</si>
  <si>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</si>
  <si>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</si>
  <si>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</si>
  <si>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</si>
  <si>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</si>
  <si>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</si>
  <si>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</si>
  <si>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</si>
  <si>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</si>
  <si>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</si>
  <si>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</si>
  <si>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</si>
  <si>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</si>
  <si>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</si>
  <si>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</si>
  <si>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</si>
  <si>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</si>
  <si>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</si>
  <si>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</si>
  <si>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</si>
  <si>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</si>
  <si>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</si>
  <si>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</si>
  <si>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</si>
  <si>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</si>
  <si>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</si>
  <si>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</si>
  <si>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</si>
  <si>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</si>
  <si>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</si>
  <si>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</si>
  <si>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</si>
  <si>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</si>
  <si>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</si>
  <si>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</si>
  <si>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</si>
  <si>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</si>
  <si>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</si>
  <si>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</si>
  <si>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</si>
  <si>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</si>
  <si>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</si>
  <si>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</si>
  <si>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</si>
  <si>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</si>
  <si>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</si>
  <si>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</si>
  <si>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</si>
  <si>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</si>
  <si>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</si>
  <si>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</si>
  <si>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</si>
  <si>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</si>
  <si>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</si>
  <si>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</si>
  <si>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</si>
  <si>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</si>
  <si>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</si>
  <si>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</si>
  <si>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</si>
  <si>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</si>
  <si>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</si>
  <si>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</si>
  <si>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</si>
  <si>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</si>
  <si>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</si>
  <si>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</si>
  <si>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</si>
  <si>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</si>
  <si>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</si>
  <si>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</si>
  <si>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</si>
  <si>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</si>
  <si>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</si>
  <si>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</si>
  <si>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</si>
  <si>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</si>
  <si>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</si>
  <si>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</si>
  <si>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</si>
  <si>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</si>
  <si>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</si>
  <si>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</si>
  <si>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</si>
  <si>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</si>
  <si>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</si>
  <si>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</si>
  <si>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</si>
  <si>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</si>
  <si>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</si>
  <si>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</si>
  <si>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</si>
  <si>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</si>
  <si>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</si>
  <si>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</si>
  <si>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</si>
  <si>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</si>
  <si>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</si>
  <si>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</si>
  <si>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</si>
  <si>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</si>
  <si>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</si>
  <si>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</si>
  <si>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</si>
  <si>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</si>
  <si>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</si>
  <si>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</si>
  <si>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</si>
  <si>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</si>
  <si>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</si>
  <si>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</si>
  <si>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</si>
  <si>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</si>
  <si>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</si>
  <si>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</si>
  <si>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</si>
  <si>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</si>
  <si>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</si>
  <si>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</si>
  <si>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</si>
  <si>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</si>
  <si>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</si>
  <si>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</si>
  <si>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</si>
  <si>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</si>
  <si>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</si>
  <si>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</si>
  <si>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</si>
  <si>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</si>
  <si>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</si>
  <si>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</si>
  <si>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</si>
  <si>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</si>
  <si>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</si>
  <si>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</si>
  <si>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</si>
  <si>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</si>
  <si>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</si>
  <si>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</si>
  <si>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</si>
  <si>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</si>
  <si>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</si>
  <si>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</si>
  <si>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</si>
  <si>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</si>
  <si>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</si>
  <si>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</si>
  <si>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</si>
  <si>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</si>
  <si>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</si>
  <si>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</si>
  <si>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</si>
  <si>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</si>
  <si>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</si>
  <si>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</si>
  <si>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</si>
  <si>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</si>
  <si>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</si>
  <si>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</si>
  <si>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</si>
  <si>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</si>
  <si>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</si>
  <si>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</si>
  <si>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</si>
  <si>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</si>
  <si>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</si>
  <si>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</si>
  <si>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</si>
  <si>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</si>
  <si>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</si>
  <si>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</si>
  <si>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</si>
  <si>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</si>
  <si>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</si>
  <si>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</si>
  <si>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</si>
  <si>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</si>
  <si>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</si>
  <si>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</si>
  <si>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</si>
  <si>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</si>
  <si>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</si>
  <si>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</si>
  <si>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</si>
  <si>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</si>
  <si>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</si>
  <si>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</si>
  <si>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</si>
  <si>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</si>
  <si>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</si>
  <si>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</si>
  <si>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</si>
  <si>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</si>
  <si>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</si>
  <si>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</si>
  <si>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</si>
  <si>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</si>
  <si>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</si>
  <si>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</si>
  <si>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</si>
  <si>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</si>
  <si>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</si>
  <si>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</si>
  <si>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</si>
  <si>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</si>
  <si>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</si>
  <si>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</si>
  <si>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</si>
  <si>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</si>
  <si>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</si>
  <si>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</si>
  <si>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</si>
  <si>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</si>
  <si>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</si>
  <si>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</si>
  <si>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</si>
  <si>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</si>
  <si>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</si>
  <si>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</si>
  <si>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</si>
  <si>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</si>
  <si>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</si>
  <si>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</si>
  <si>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</si>
  <si>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</si>
  <si>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</si>
  <si>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</si>
  <si>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</si>
  <si>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</si>
  <si>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</si>
  <si>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</si>
  <si>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</si>
  <si>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</si>
  <si>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</si>
  <si>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</si>
  <si>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</si>
  <si>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</si>
  <si>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</si>
  <si>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</si>
  <si>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</si>
  <si>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</si>
  <si>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</si>
  <si>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</si>
  <si>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</si>
  <si>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</si>
  <si>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</si>
  <si>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</si>
  <si>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</si>
  <si>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</si>
  <si>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</si>
  <si>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</si>
  <si>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</si>
  <si>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</si>
  <si>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</si>
  <si>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</si>
  <si>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</si>
  <si>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</si>
  <si>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</si>
  <si>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</si>
  <si>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</si>
  <si>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</si>
  <si>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</si>
  <si>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</si>
  <si>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</si>
  <si>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</si>
  <si>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</si>
  <si>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</si>
  <si>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</si>
  <si>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</si>
  <si>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</si>
  <si>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</si>
  <si>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</si>
  <si>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</si>
  <si>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</si>
  <si>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</si>
  <si>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</si>
  <si>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</si>
  <si>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</si>
  <si>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</si>
  <si>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</si>
  <si>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</si>
  <si>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</si>
  <si>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</si>
  <si>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</si>
  <si>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</si>
  <si>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</si>
  <si>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</si>
  <si>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</si>
  <si>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</si>
  <si>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</si>
  <si>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</si>
  <si>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</si>
  <si>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</si>
  <si>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</si>
  <si>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</si>
  <si>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</si>
  <si>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</si>
  <si>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</si>
  <si>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</si>
  <si>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</si>
  <si>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</si>
  <si>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</si>
  <si>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</si>
  <si>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</si>
  <si>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</si>
  <si>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</si>
  <si>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</si>
  <si>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</si>
  <si>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</si>
  <si>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</si>
  <si>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</si>
  <si>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</si>
  <si>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</si>
  <si>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</si>
  <si>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</si>
  <si>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</si>
  <si>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</si>
  <si>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</si>
  <si>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</si>
  <si>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</si>
  <si>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</si>
  <si>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</si>
  <si>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</si>
  <si>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</si>
  <si>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</si>
  <si>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</si>
  <si>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</si>
  <si>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</si>
  <si>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</si>
  <si>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</si>
  <si>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</si>
  <si>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</si>
  <si>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</si>
  <si>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</si>
  <si>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</si>
  <si>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</si>
  <si>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</si>
  <si>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</si>
  <si>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</si>
  <si>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</si>
  <si>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</si>
  <si>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</si>
  <si>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</si>
  <si>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</si>
  <si>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</si>
  <si>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</si>
  <si>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</si>
  <si>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</si>
  <si>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</si>
  <si>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</si>
  <si>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</si>
  <si>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</si>
  <si>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</si>
  <si>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</si>
  <si>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</si>
  <si>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</si>
  <si>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</si>
  <si>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</si>
  <si>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</si>
  <si>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</si>
  <si>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</si>
  <si>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</si>
  <si>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</si>
  <si>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</si>
  <si>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</si>
  <si>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</si>
  <si>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</si>
  <si>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</si>
  <si>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</si>
  <si>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</si>
  <si>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</si>
  <si>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</si>
  <si>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</si>
  <si>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</si>
  <si>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</si>
  <si>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</si>
  <si>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</si>
  <si>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</si>
  <si>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</si>
  <si>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</si>
  <si>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</si>
  <si>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</si>
  <si>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</si>
  <si>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</si>
  <si>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</si>
  <si>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</si>
  <si>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</si>
  <si>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</si>
  <si>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</si>
  <si>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</si>
  <si>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</si>
  <si>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</si>
  <si>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</si>
  <si>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</si>
  <si>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</si>
  <si>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</si>
  <si>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</si>
  <si>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</si>
  <si>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</si>
  <si>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</si>
  <si>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</si>
  <si>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</si>
  <si>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</si>
  <si>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</si>
  <si>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</si>
  <si>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</si>
  <si>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</si>
  <si>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</si>
  <si>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</si>
  <si>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</si>
  <si>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</si>
  <si>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</si>
  <si>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</si>
  <si>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</si>
  <si>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</si>
  <si>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</si>
  <si>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</si>
  <si>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</si>
  <si>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</si>
  <si>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</si>
  <si>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</si>
  <si>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</si>
  <si>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</si>
  <si>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</si>
  <si>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</si>
  <si>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</si>
  <si>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</si>
  <si>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</si>
  <si>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</si>
  <si>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</si>
  <si>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</si>
  <si>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</si>
  <si>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</si>
  <si>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</si>
  <si>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</si>
  <si>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</si>
  <si>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</si>
  <si>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</si>
  <si>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</si>
  <si>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</si>
  <si>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</si>
  <si>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</si>
  <si>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</si>
  <si>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</si>
  <si>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</si>
  <si>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</si>
  <si>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</si>
  <si>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</si>
  <si>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</si>
  <si>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</si>
  <si>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</si>
  <si>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</si>
  <si>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</si>
  <si>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</si>
  <si>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</si>
  <si>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</si>
  <si>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</si>
  <si>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</si>
  <si>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</si>
  <si>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</si>
  <si>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</si>
  <si>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</si>
  <si>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</si>
  <si>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</si>
  <si>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</si>
  <si>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</si>
  <si>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</si>
  <si>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</si>
  <si>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</si>
  <si>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</si>
  <si>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</si>
  <si>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</si>
  <si>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</si>
  <si>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</si>
  <si>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</si>
  <si>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</si>
  <si>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</si>
  <si>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</si>
  <si>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</si>
  <si>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</si>
  <si>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</si>
  <si>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</si>
  <si>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</si>
  <si>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</si>
  <si>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</si>
  <si>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</si>
  <si>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</si>
  <si>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</si>
  <si>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</si>
  <si>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</si>
  <si>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</si>
  <si>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</si>
  <si>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</si>
  <si>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</si>
  <si>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</si>
  <si>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</si>
  <si>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</si>
  <si>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</si>
  <si>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</si>
  <si>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</si>
  <si>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</si>
  <si>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</si>
  <si>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</si>
  <si>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</si>
  <si>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</si>
  <si>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</si>
  <si>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</si>
  <si>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</si>
  <si>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</si>
  <si>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</si>
  <si>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</si>
  <si>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</si>
  <si>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</si>
  <si>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</si>
  <si>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</si>
  <si>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</si>
  <si>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</si>
  <si>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</si>
  <si>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</si>
  <si>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</si>
  <si>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</si>
  <si>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</si>
  <si>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</si>
  <si>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</si>
  <si>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</si>
  <si>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</si>
  <si>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</si>
  <si>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</si>
  <si>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</si>
  <si>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</si>
  <si>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</si>
  <si>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</si>
  <si>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</si>
  <si>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</si>
  <si>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</si>
  <si>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</si>
  <si>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</si>
  <si>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</si>
  <si>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</si>
  <si>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</si>
  <si>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</si>
  <si>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</si>
  <si>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</si>
  <si>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</si>
  <si>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</si>
  <si>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</si>
  <si>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</si>
  <si>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</si>
  <si>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</si>
  <si>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</si>
  <si>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</si>
  <si>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</si>
  <si>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</si>
  <si>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</si>
  <si>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</si>
  <si>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</si>
  <si>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</si>
  <si>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</si>
  <si>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</si>
  <si>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</si>
  <si>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</si>
  <si>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</si>
  <si>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</si>
  <si>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</si>
  <si>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</si>
  <si>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</si>
  <si>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</si>
  <si>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</si>
  <si>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</si>
  <si>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</si>
  <si>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</si>
  <si>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</si>
  <si>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</si>
  <si>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</si>
  <si>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</si>
  <si>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</si>
  <si>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</si>
  <si>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</si>
  <si>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</si>
  <si>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</si>
  <si>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</si>
  <si>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</si>
  <si>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</si>
  <si>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</si>
  <si>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</si>
  <si>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</si>
  <si>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</si>
  <si>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</si>
  <si>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</si>
  <si>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</si>
  <si>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</si>
  <si>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</si>
  <si>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</si>
  <si>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</si>
  <si>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</si>
  <si>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</si>
  <si>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</si>
  <si>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</si>
  <si>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</si>
  <si>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</si>
  <si>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</si>
  <si>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</si>
  <si>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</si>
  <si>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</si>
  <si>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</si>
  <si>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</si>
  <si>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</si>
  <si>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</si>
  <si>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</si>
  <si>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</si>
  <si>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</si>
  <si>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</si>
  <si>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</si>
  <si>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</si>
  <si>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</si>
  <si>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</si>
  <si>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</si>
  <si>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</si>
  <si>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</si>
  <si>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</si>
  <si>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</si>
  <si>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</si>
  <si>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</si>
  <si>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</si>
  <si>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</si>
  <si>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</si>
  <si>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</si>
  <si>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</si>
  <si>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</si>
  <si>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</si>
  <si>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</si>
  <si>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</si>
  <si>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</si>
  <si>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</si>
  <si>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</si>
  <si>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</si>
  <si>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</si>
  <si>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</si>
  <si>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</si>
  <si>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</si>
  <si>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</si>
  <si>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</si>
  <si>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</si>
  <si>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</si>
  <si>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</si>
  <si>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</si>
  <si>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</si>
  <si>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</si>
  <si>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</si>
  <si>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</si>
  <si>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</si>
  <si>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</si>
  <si>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</si>
  <si>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</si>
  <si>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</si>
  <si>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</si>
  <si>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</si>
  <si>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</si>
  <si>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</si>
  <si>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</si>
  <si>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</si>
  <si>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</si>
  <si>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</si>
  <si>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</si>
  <si>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</si>
  <si>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</si>
  <si>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</si>
  <si>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</si>
  <si>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</si>
  <si>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</si>
  <si>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</si>
  <si>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</si>
  <si>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</si>
  <si>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</si>
  <si>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</si>
  <si>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</si>
  <si>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</si>
  <si>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</si>
  <si>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</si>
  <si>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</si>
  <si>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</si>
  <si>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</si>
  <si>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</si>
  <si>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</si>
  <si>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</si>
  <si>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</si>
  <si>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</si>
  <si>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</si>
  <si>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</si>
  <si>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</si>
  <si>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</si>
  <si>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</si>
  <si>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</si>
  <si>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</si>
  <si>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</si>
  <si>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</si>
  <si>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</si>
  <si>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</si>
  <si>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</si>
  <si>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</si>
  <si>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</si>
  <si>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</si>
  <si>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</si>
  <si>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</si>
  <si>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</si>
  <si>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</si>
  <si>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</si>
  <si>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</si>
  <si>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</si>
  <si>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</si>
  <si>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</si>
  <si>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</si>
  <si>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</si>
  <si>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</si>
  <si>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</si>
  <si>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</si>
  <si>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</si>
  <si>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</si>
  <si>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</si>
  <si>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</si>
  <si>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</si>
  <si>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</si>
  <si>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</si>
  <si>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</si>
  <si>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</si>
  <si>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</si>
  <si>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</si>
  <si>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</si>
  <si>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</si>
  <si>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</si>
  <si>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</si>
  <si>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</si>
  <si>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</si>
  <si>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</si>
  <si>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</si>
  <si>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</si>
  <si>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</si>
  <si>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</si>
  <si>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</si>
  <si>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</si>
  <si>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</si>
  <si>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</si>
  <si>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</si>
  <si>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</si>
  <si>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</si>
  <si>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</si>
  <si>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</si>
  <si>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</si>
  <si>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</si>
  <si>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</si>
  <si>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</si>
  <si>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</si>
  <si>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</si>
  <si>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</si>
  <si>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</si>
  <si>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</si>
  <si>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</si>
  <si>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</si>
  <si>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</si>
  <si>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</si>
  <si>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</si>
  <si>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</si>
  <si>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</si>
  <si>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</si>
  <si>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</si>
  <si>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</si>
  <si>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</si>
  <si>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</si>
  <si>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</si>
  <si>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</si>
  <si>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</si>
  <si>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</si>
  <si>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</si>
  <si>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</si>
  <si>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</si>
  <si>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</si>
  <si>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</si>
  <si>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</si>
  <si>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</si>
  <si>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</si>
  <si>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</si>
  <si>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</si>
  <si>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</si>
  <si>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</si>
  <si>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</si>
  <si>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</si>
  <si>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</si>
  <si>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</si>
  <si>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</si>
  <si>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</si>
  <si>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</si>
  <si>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</si>
  <si>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</si>
  <si>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</si>
  <si>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</si>
  <si>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</si>
  <si>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</si>
  <si>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</si>
  <si>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</si>
  <si>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</si>
  <si>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</si>
  <si>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</si>
  <si>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</si>
  <si>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</si>
  <si>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</si>
  <si>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</si>
  <si>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</si>
  <si>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</si>
  <si>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</si>
  <si>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</si>
  <si>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</si>
  <si>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</si>
  <si>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</si>
  <si>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</si>
  <si>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</si>
  <si>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</si>
  <si>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</si>
  <si>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</si>
  <si>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</si>
  <si>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</si>
  <si>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</si>
  <si>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</si>
  <si>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</si>
  <si>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</si>
  <si>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</si>
  <si>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</si>
  <si>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</si>
  <si>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</si>
  <si>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</si>
  <si>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</si>
  <si>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</si>
  <si>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</si>
  <si>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</si>
  <si>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</si>
  <si>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</si>
  <si>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</si>
  <si>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</si>
  <si>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</si>
  <si>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</si>
  <si>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</si>
  <si>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</si>
  <si>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</si>
  <si>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</si>
  <si>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</si>
  <si>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</si>
  <si>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</si>
  <si>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</si>
  <si>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</si>
  <si>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</si>
  <si>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</si>
  <si>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</si>
  <si>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</si>
  <si>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</si>
  <si>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</si>
  <si>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</si>
  <si>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</si>
  <si>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</si>
  <si>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</si>
  <si>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</si>
  <si>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</si>
  <si>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</si>
  <si>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</si>
  <si>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</si>
  <si>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</si>
  <si>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</si>
  <si>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</si>
  <si>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</si>
  <si>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</si>
  <si>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</si>
  <si>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</si>
  <si>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</si>
  <si>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</si>
  <si>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</si>
  <si>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</si>
  <si>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</si>
  <si>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</si>
  <si>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</si>
  <si>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</si>
  <si>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</si>
  <si>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</si>
  <si>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</si>
  <si>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</si>
  <si>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</si>
  <si>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</si>
  <si>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</si>
  <si>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</si>
  <si>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</si>
  <si>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</si>
  <si>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</si>
  <si>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</si>
  <si>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</si>
  <si>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</si>
  <si>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</si>
  <si>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</si>
  <si>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</si>
  <si>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</si>
  <si>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</si>
  <si>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</si>
  <si>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</si>
  <si>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</si>
  <si>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</si>
  <si>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</si>
  <si>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</si>
  <si>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</si>
  <si>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</si>
  <si>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</si>
  <si>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</si>
  <si>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</si>
  <si>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</si>
  <si>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</si>
  <si>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</si>
  <si>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</si>
  <si>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</si>
  <si>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</si>
  <si>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</si>
  <si>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</si>
  <si>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</si>
  <si>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</si>
  <si>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</si>
  <si>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</si>
  <si>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</si>
  <si>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</si>
  <si>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</si>
  <si>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</si>
  <si>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</si>
  <si>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</si>
  <si>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</si>
  <si>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</si>
  <si>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</si>
  <si>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</si>
  <si>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</si>
  <si>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</si>
  <si>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</si>
  <si>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</si>
  <si>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</si>
  <si>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</si>
  <si>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</si>
  <si>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</si>
  <si>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</si>
  <si>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</si>
  <si>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</si>
  <si>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</si>
  <si>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</si>
  <si>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</si>
  <si>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</si>
  <si>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</si>
  <si>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</si>
  <si>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</si>
  <si>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</si>
  <si>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</si>
  <si>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</si>
  <si>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</si>
  <si>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</si>
  <si>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</si>
  <si>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</si>
  <si>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</si>
  <si>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</si>
  <si>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</si>
  <si>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</si>
  <si>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</si>
  <si>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</si>
  <si>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</si>
  <si>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</si>
  <si>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</si>
  <si>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</si>
  <si>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</si>
  <si>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</si>
  <si>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</si>
  <si>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</si>
  <si>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</si>
  <si>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</si>
  <si>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</si>
  <si>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</si>
  <si>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</si>
  <si>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</si>
  <si>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</si>
  <si>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</si>
  <si>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</si>
  <si>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</si>
  <si>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</si>
  <si>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</si>
  <si>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</si>
  <si>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</si>
  <si>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</si>
  <si>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</si>
  <si>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</si>
  <si>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</si>
  <si>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</si>
  <si>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</si>
  <si>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</si>
  <si>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</si>
  <si>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</si>
  <si>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</si>
  <si>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</si>
  <si>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</si>
  <si>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</si>
  <si>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</si>
  <si>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</si>
  <si>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</si>
  <si>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</si>
  <si>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</si>
  <si>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</si>
  <si>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</si>
  <si>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</si>
  <si>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</si>
  <si>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</si>
  <si>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</si>
  <si>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</si>
  <si>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</si>
  <si>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</si>
  <si>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</si>
  <si>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</si>
  <si>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</si>
  <si>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</si>
  <si>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</si>
  <si>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</si>
  <si>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</si>
  <si>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</si>
  <si>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</si>
  <si>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</si>
  <si>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</si>
  <si>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</si>
  <si>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</si>
  <si>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</si>
  <si>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</si>
  <si>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</si>
  <si>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</si>
  <si>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</si>
  <si>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</si>
  <si>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</si>
  <si>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</si>
  <si>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</si>
  <si>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</si>
  <si>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</si>
  <si>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</si>
  <si>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</si>
  <si>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</si>
  <si>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</si>
  <si>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</si>
  <si>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</si>
  <si>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</si>
  <si>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</si>
  <si>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</si>
  <si>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</si>
  <si>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</si>
  <si>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</si>
  <si>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</si>
  <si>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</si>
  <si>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</si>
  <si>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</si>
  <si>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</si>
  <si>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</si>
  <si>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</si>
  <si>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</si>
  <si>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</si>
  <si>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</si>
  <si>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</si>
  <si>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</si>
  <si>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</si>
  <si>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</si>
  <si>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</si>
  <si>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</si>
  <si>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</si>
  <si>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</si>
  <si>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</si>
  <si>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</si>
  <si>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</si>
  <si>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</si>
  <si>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</si>
  <si>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</si>
  <si>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</si>
  <si>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</si>
  <si>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</si>
  <si>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</si>
  <si>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</si>
  <si>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</si>
  <si>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</si>
  <si>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</si>
  <si>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</si>
  <si>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</si>
  <si>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</si>
  <si>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</si>
  <si>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</si>
  <si>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</si>
  <si>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</si>
  <si>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</si>
  <si>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</si>
  <si>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</si>
  <si>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</si>
  <si>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</si>
  <si>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</si>
  <si>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</si>
  <si>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</si>
  <si>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</si>
  <si>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</si>
  <si>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</si>
  <si>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</si>
  <si>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</si>
  <si>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</si>
  <si>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</si>
  <si>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</si>
  <si>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</si>
  <si>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</si>
  <si>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</si>
  <si>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</si>
  <si>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</si>
  <si>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</si>
  <si>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</si>
  <si>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</si>
  <si>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</si>
  <si>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</si>
  <si>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</si>
  <si>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</si>
  <si>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</si>
  <si>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</si>
  <si>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</si>
  <si>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</si>
  <si>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</si>
  <si>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</si>
  <si>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</si>
  <si>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</si>
  <si>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</si>
  <si>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</si>
  <si>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</si>
  <si>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</si>
  <si>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</si>
  <si>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</si>
  <si>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</si>
  <si>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</si>
  <si>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</si>
  <si>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</si>
  <si>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</si>
  <si>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</si>
  <si>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</si>
  <si>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</si>
  <si>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</si>
  <si>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</si>
  <si>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</si>
  <si>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</si>
  <si>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</si>
  <si>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</si>
  <si>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</si>
  <si>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</si>
  <si>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</si>
  <si>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</si>
  <si>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</si>
  <si>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</si>
  <si>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</si>
  <si>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</si>
  <si>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</si>
  <si>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</si>
  <si>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</si>
  <si>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</si>
  <si>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</si>
  <si>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</si>
  <si>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</si>
  <si>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</si>
  <si>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</si>
  <si>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</si>
  <si>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</si>
  <si>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</si>
  <si>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</si>
  <si>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</si>
  <si>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</si>
  <si>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</si>
  <si>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</si>
  <si>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</si>
  <si>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</si>
  <si>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</si>
  <si>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</si>
  <si>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</si>
  <si>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</si>
  <si>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</si>
  <si>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</si>
  <si>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</si>
  <si>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</si>
  <si>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</si>
  <si>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</si>
  <si>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</si>
  <si>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</si>
  <si>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</si>
  <si>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</si>
  <si>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</si>
  <si>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</si>
  <si>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</si>
  <si>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</si>
  <si>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</si>
  <si>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</si>
  <si>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</si>
  <si>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</si>
  <si>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</si>
  <si>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</si>
  <si>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</si>
  <si>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</si>
  <si>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</si>
  <si>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</si>
  <si>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</si>
  <si>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</si>
  <si>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</si>
  <si>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</si>
  <si>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</si>
  <si>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</si>
  <si>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</si>
  <si>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</si>
  <si>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</si>
  <si>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</si>
  <si>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</si>
  <si>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</si>
  <si>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</si>
  <si>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</si>
  <si>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</si>
  <si>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</si>
  <si>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</si>
  <si>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</si>
  <si>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</si>
  <si>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</si>
  <si>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</si>
  <si>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</si>
  <si>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</si>
  <si>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</si>
  <si>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</si>
  <si>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</si>
  <si>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</si>
  <si>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</si>
  <si>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</si>
  <si>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</si>
  <si>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</si>
  <si>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</si>
  <si>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</si>
  <si>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</si>
  <si>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</si>
  <si>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</si>
  <si>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</si>
  <si>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</si>
  <si>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</si>
  <si>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</si>
  <si>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</si>
  <si>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</si>
  <si>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</si>
  <si>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</si>
  <si>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</si>
  <si>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</si>
  <si>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</si>
  <si>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</si>
  <si>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</si>
  <si>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</si>
  <si>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</si>
  <si>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</si>
  <si>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</si>
  <si>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</si>
  <si>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</si>
  <si>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</si>
  <si>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</si>
  <si>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</si>
  <si>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</si>
  <si>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</si>
  <si>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</si>
  <si>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</si>
  <si>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</si>
  <si>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</si>
  <si>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</si>
  <si>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</si>
  <si>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</si>
  <si>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</si>
  <si>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</si>
  <si>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</si>
  <si>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</si>
  <si>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</si>
  <si>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</si>
  <si>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</si>
  <si>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</si>
  <si>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</si>
  <si>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</si>
  <si>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</si>
  <si>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</si>
  <si>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</si>
  <si>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</si>
  <si>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</si>
  <si>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</si>
  <si>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</si>
  <si>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</si>
  <si>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</si>
  <si>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</si>
  <si>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</si>
  <si>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</si>
  <si>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</si>
  <si>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</si>
  <si>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</si>
  <si>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</si>
  <si>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</si>
  <si>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</si>
  <si>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</si>
  <si>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</si>
  <si>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</si>
  <si>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</si>
  <si>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</si>
  <si>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</si>
  <si>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</si>
  <si>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</si>
  <si>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</si>
  <si>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</si>
  <si>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</si>
  <si>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</si>
  <si>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</si>
  <si>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</si>
  <si>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</si>
  <si>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</si>
  <si>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</si>
  <si>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</si>
  <si>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</si>
  <si>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</si>
  <si>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</si>
  <si>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</si>
  <si>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</si>
  <si>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</si>
  <si>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</si>
  <si>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</si>
  <si>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</si>
  <si>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</si>
  <si>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</si>
  <si>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</si>
  <si>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</si>
  <si>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</si>
  <si>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</si>
  <si>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</si>
  <si>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</si>
  <si>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</si>
  <si>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</si>
  <si>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</si>
  <si>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</si>
  <si>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</si>
  <si>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</si>
  <si>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</si>
  <si>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</si>
  <si>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</si>
  <si>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</si>
  <si>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</si>
  <si>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</si>
  <si>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</si>
  <si>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</si>
  <si>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</si>
  <si>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</si>
  <si>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</si>
  <si>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</si>
  <si>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</si>
  <si>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</si>
  <si>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</si>
  <si>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</si>
  <si>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</si>
  <si>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</si>
  <si>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</si>
  <si>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</si>
  <si>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</si>
  <si>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</si>
  <si>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</si>
  <si>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</si>
  <si>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</si>
  <si>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</si>
  <si>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</si>
  <si>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</si>
  <si>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</si>
  <si>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</si>
  <si>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</si>
  <si>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</si>
  <si>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</si>
  <si>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</si>
  <si>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</si>
  <si>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</si>
  <si>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</si>
  <si>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</si>
  <si>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</si>
  <si>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</si>
  <si>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</si>
  <si>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</si>
  <si>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</si>
  <si>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</si>
  <si>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</si>
  <si>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</si>
  <si>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</si>
  <si>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</si>
  <si>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</si>
  <si>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</si>
  <si>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</si>
  <si>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</si>
  <si>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</si>
  <si>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</si>
  <si>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</si>
  <si>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</si>
  <si>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</si>
  <si>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</si>
  <si>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</si>
  <si>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</si>
  <si>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</si>
  <si>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</si>
  <si>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</si>
  <si>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</si>
  <si>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</si>
  <si>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</si>
  <si>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</si>
  <si>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</si>
  <si>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</si>
  <si>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</si>
  <si>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</si>
  <si>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</si>
  <si>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</si>
  <si>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</si>
  <si>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</si>
  <si>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</si>
  <si>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</si>
  <si>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</si>
  <si>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</si>
  <si>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</si>
  <si>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</si>
  <si>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</si>
  <si>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</si>
  <si>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</si>
  <si>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</si>
  <si>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</si>
  <si>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</si>
  <si>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</si>
  <si>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</si>
  <si>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</si>
  <si>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</si>
  <si>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</si>
  <si>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</si>
  <si>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</si>
  <si>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</si>
  <si>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</si>
  <si>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</si>
  <si>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</si>
  <si>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</si>
  <si>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</si>
  <si>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</si>
  <si>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</si>
  <si>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</si>
  <si>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</si>
  <si>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</si>
  <si>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</si>
  <si>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</si>
  <si>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</si>
  <si>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</si>
  <si>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</si>
  <si>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</si>
  <si>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</si>
  <si>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</si>
  <si>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</si>
  <si>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</si>
  <si>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</si>
  <si>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</si>
  <si>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</si>
  <si>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</si>
  <si>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</si>
  <si>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</si>
  <si>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</si>
  <si>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</si>
  <si>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</si>
  <si>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</si>
  <si>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</si>
  <si>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</si>
  <si>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</si>
  <si>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</si>
  <si>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</si>
  <si>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</si>
  <si>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</si>
  <si>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</si>
  <si>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</si>
  <si>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</si>
  <si>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</si>
  <si>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</si>
  <si>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</si>
  <si>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</si>
  <si>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</si>
  <si>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</si>
  <si>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</si>
  <si>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</si>
  <si>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</si>
  <si>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</si>
  <si>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</si>
  <si>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</si>
  <si>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</si>
  <si>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</si>
  <si>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</si>
  <si>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</si>
  <si>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</si>
  <si>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</si>
  <si>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</si>
  <si>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</si>
  <si>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</si>
  <si>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</si>
  <si>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</si>
  <si>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</si>
  <si>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</si>
  <si>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</si>
  <si>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</si>
  <si>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</si>
  <si>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</si>
  <si>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</si>
  <si>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</si>
  <si>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Em inspeção R7D</t>
  </si>
  <si>
    <t>ZTT-2</t>
  </si>
  <si>
    <t>ZTO</t>
  </si>
  <si>
    <t>ZTT-ZTO</t>
  </si>
  <si>
    <t>ZTTZTO</t>
  </si>
  <si>
    <t>Descarga de dormentes km190+000 (40min) e descarga de jacaré km167+500 (20min)</t>
  </si>
  <si>
    <t>Bloco</t>
  </si>
  <si>
    <t xml:space="preserve">
Interdição de 08h nas seguintes SB’s: ZEJ-2 / 148ZEJ-2 / 149148-2 / 150149-2 / ZRB150-2
Considerar abertura na MC9 motivo 21 do W97;
MC1 da V96 em K67ZEV-2 às 07h e circula em licença até ZRB150-2 KM 150+000;_x000B_MC1 do W97 em Z3VZEV-1 às 07h10 e circula em licença até ZRB150-2 KM 151+000; enviar lic SOS compartilhando SB com V96.
MC1 do W96 em ZEM-1 às 07h e circula em licença até KM 150+000 em 150149-2;
Deslocar helper de ZEJ para outro desvio (LN da Cavan); Possibilidade de manter ZEJ2 livre para engatar helper no 1° intervalo;
Necessidade de invasão por 40min no travessão de ZEV na sexta hora de intervalo para descarga de pedra; 
Avaliar possibilidade de descarregar já invertendo para Via 1 e finalizar o trem na L3 de ZEV-1;
Socaria de encaixe no travessão de ZRB por 30min com a V96 na ultima hora de intervalo.
W96 termina a descarga na 5ª (quinta) hora de intervalo e parte para finalizar na LJ de ZEM-1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</si>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</sst>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J689" activePane="topRight" state="frozen"/>
      <selection pane="topRight" activeCell="V722" sqref="V7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1</v>
      </c>
      <c r="BI660" s="17"/>
      <c r="BJ660" s="17" t="s">
        <v>1961</v>
      </c>
      <c r="BK660" s="18" t="s">
        <v>1961</v>
      </c>
      <c r="BL660" s="16"/>
      <c r="BM660" s="129"/>
      <c r="BN660" s="129"/>
      <c r="BO660" s="129"/>
      <c r="BP660" s="18"/>
      <c r="BQ660" s="12" t="str">
        <f t="shared" si="66"/>
        <v>Produção</v>
      </c>
      <c r="BR660" s="19">
        <f t="shared" si="67"/>
        <v>1.0000000000000004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1962</v>
      </c>
      <c r="N661" s="126" t="s">
        <v>1963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1964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1</v>
      </c>
      <c r="BI661" s="17"/>
      <c r="BJ661" s="17" t="s">
        <v>1965</v>
      </c>
      <c r="BK661" s="18" t="s">
        <v>1965</v>
      </c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1966</v>
      </c>
      <c r="BK662" s="18" t="s">
        <v>1966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1966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1967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1968</v>
      </c>
      <c r="BK663" s="18" t="s">
        <v>1968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1968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1969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1968</v>
      </c>
      <c r="BK666" s="18" t="s">
        <v>1968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1968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1970</v>
      </c>
      <c r="BK667" s="18" t="s">
        <v>1970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1970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1971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1968</v>
      </c>
      <c r="BK668" s="18" t="s">
        <v>1968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1968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1972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1968</v>
      </c>
      <c r="BK670" s="18" t="s">
        <v>1968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1968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1</v>
      </c>
      <c r="BI672" s="17"/>
      <c r="BJ672" s="17" t="s">
        <v>1973</v>
      </c>
      <c r="BK672" s="18"/>
      <c r="BL672" s="16"/>
      <c r="BM672" s="129"/>
      <c r="BN672" s="129"/>
      <c r="BO672" s="129"/>
      <c r="BP672" s="18"/>
      <c r="BQ672" s="12" t="str">
        <f t="shared" si="66"/>
        <v>Produção</v>
      </c>
      <c r="BR672" s="19">
        <f t="shared" si="67"/>
        <v>1.0000000000000004</v>
      </c>
      <c r="BS672" s="19">
        <f t="shared" si="68"/>
        <v>0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1974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1975</v>
      </c>
      <c r="BK673" s="18" t="s">
        <v>1975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1975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1976</v>
      </c>
      <c r="BK674" s="18" t="s">
        <v>1976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1976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1974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1</v>
      </c>
      <c r="BI675" s="17"/>
      <c r="BJ675" s="17" t="s">
        <v>1128</v>
      </c>
      <c r="BK675" s="18" t="s">
        <v>1819</v>
      </c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0.99999999999999911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1977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1978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1979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1980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1979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1980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1</v>
      </c>
      <c r="BI682" s="17"/>
      <c r="BJ682" s="17" t="s">
        <v>1981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1982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1983</v>
      </c>
      <c r="BK683" s="18" t="s">
        <v>1983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1983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1984</v>
      </c>
      <c r="W684" s="149" t="s">
        <v>1985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1</v>
      </c>
      <c r="BI684" s="17"/>
      <c r="BJ684" s="17" t="s">
        <v>1986</v>
      </c>
      <c r="BK684" s="18"/>
      <c r="BL684" s="16"/>
      <c r="BM684" s="129"/>
      <c r="BN684" s="129"/>
      <c r="BO684" s="129"/>
      <c r="BP684" s="18"/>
      <c r="BQ684" s="12" t="str">
        <f t="shared" si="66"/>
        <v>Produção</v>
      </c>
      <c r="BR684" s="19">
        <f t="shared" si="67"/>
        <v>1.0000000000000004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1987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1988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1989</v>
      </c>
      <c r="J686" s="104">
        <v>54</v>
      </c>
      <c r="K686" s="104">
        <v>106.2</v>
      </c>
      <c r="L686" s="104"/>
      <c r="M686" s="126" t="s">
        <v>1990</v>
      </c>
      <c r="N686" s="126" t="s">
        <v>1991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1992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1</v>
      </c>
      <c r="BI686" s="17"/>
      <c r="BJ686" s="17" t="s">
        <v>1993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0.99999999999999911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1983</v>
      </c>
      <c r="BK687" s="18" t="s">
        <v>1983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1983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1983</v>
      </c>
      <c r="BK688" s="18" t="s">
        <v>1983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1983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>A7446445</v>
      </c>
      <c r="B690" s="101">
        <v>46445</v>
      </c>
      <c r="C690" s="134">
        <f>IF(BS_CONTROLE[[#This Row],[DATA]]="","",WEEKNUM(BS_CONTROLE[[#This Row],[DATA]]))</f>
        <v>9</v>
      </c>
      <c r="D690" s="103" t="s">
        <v>721</v>
      </c>
      <c r="E690" s="155">
        <v>683</v>
      </c>
      <c r="F690" s="125" t="s">
        <v>614</v>
      </c>
      <c r="G690" s="140" t="str">
        <f>IF(D690="","*",VLOOKUP(F690,BS_ATIVIDADE[],3,FALSE))</f>
        <v>DETECÇÃO</v>
      </c>
      <c r="H690" s="105" t="s">
        <v>1994</v>
      </c>
      <c r="I690" s="105" t="s">
        <v>1995</v>
      </c>
      <c r="J690" s="104">
        <v>70</v>
      </c>
      <c r="K690" s="104">
        <v>95</v>
      </c>
      <c r="L690" s="104" t="s">
        <v>593</v>
      </c>
      <c r="M690" s="126" t="s">
        <v>1996</v>
      </c>
      <c r="N690" s="126" t="s">
        <v>1997</v>
      </c>
      <c r="O690" s="105">
        <v>0.35416666666666669</v>
      </c>
      <c r="P690" s="105">
        <v>4.1666666666666664E-2</v>
      </c>
      <c r="Q690" s="104">
        <v>50</v>
      </c>
      <c r="R690" s="10" t="str">
        <f>IFERROR(_xlfn.XLOOKUP(F690, BS_ATIVIDADE[ATIVIDADE],BS_ATIVIDADE[UNIDADE] ), "*")</f>
        <v>KM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0" s="104" t="s">
        <v>1354</v>
      </c>
      <c r="W690" s="149" t="s">
        <v>1355</v>
      </c>
      <c r="X690" s="103" t="s">
        <v>416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DETECÇÃO - RONDA 7 DIAS</v>
      </c>
      <c r="AJ690" s="9" t="str">
        <f>IF(BS_CONTROLE[[#This Row],[Atividade]]=0, "-", BS_CONTROLE[[#This Row],[Atividade]])</f>
        <v>DETECÇÃO - RONDA 7 DIAS</v>
      </c>
      <c r="AK690" s="31" t="str">
        <f>BS_CONTROLE[[#This Row],[Local - Partida]]</f>
        <v>ZTT-2</v>
      </c>
      <c r="AL690" s="31" t="str">
        <f>BS_CONTROLE[[#This Row],[Local - Encerramento]]</f>
        <v>ZTO</v>
      </c>
      <c r="AM690" s="104" t="str">
        <f>IF(BS_CONTROLE[[#This Row],[Entre - Estações]]=0, "-", BS_CONTROLE[[#This Row],[Entre - Estações]])</f>
        <v>ZTT-ZTO</v>
      </c>
      <c r="AN690" s="104" t="str">
        <f>IF(BS_CONTROLE[[#This Row],[SB]]=0, "-", BS_CONTROLE[[#This Row],[SB]])</f>
        <v>ZTTZTO</v>
      </c>
      <c r="AO690" s="104">
        <f>IF(BS_CONTROLE[[#This Row],[SUB]]=0, "-", BS_CONTROLE[[#This Row],[SUB]])</f>
        <v>70</v>
      </c>
      <c r="AP690" s="104">
        <f>BS_CONTROLE[[#This Row],[KM - Inicio]]</f>
        <v>95</v>
      </c>
      <c r="AQ690" s="104">
        <f>BS_CONTROLE[[#This Row],[KM - Inicio]]</f>
        <v>95</v>
      </c>
      <c r="AR690" s="107"/>
      <c r="AS690" s="107"/>
      <c r="AT690" s="107"/>
      <c r="AU690" s="135"/>
      <c r="AV690" s="135"/>
      <c r="AW690" s="14"/>
      <c r="AX690" s="14"/>
      <c r="AY690" s="160">
        <f t="shared" si="64"/>
        <v>0</v>
      </c>
      <c r="AZ690" s="151"/>
      <c r="BA690" s="108"/>
      <c r="BB690" s="10" t="str">
        <f>IFERROR(_xlfn.XLOOKUP(AI690, BS_ATIVIDADE[ATIVIDADE],BS_ATIVIDADE[UNIDADE] ), "*")</f>
        <v>KM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Produção e Intervalo</v>
      </c>
      <c r="BR690" s="19">
        <f t="shared" si="67"/>
        <v>0</v>
      </c>
      <c r="BS690" s="19">
        <f t="shared" si="68"/>
        <v>0</v>
      </c>
      <c r="BT690" s="185" t="str">
        <f t="shared" si="69"/>
        <v/>
      </c>
    </row>
    <row r="691" spans="1:72" hidden="1">
      <c r="A691" s="47" t="str">
        <f t="shared" si="65"/>
        <v>EXPANSÃO TURMA 146445</v>
      </c>
      <c r="B691" s="101">
        <v>46445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1962</v>
      </c>
      <c r="N691" s="126" t="s">
        <v>1963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1964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Produção e Intervalo</v>
      </c>
      <c r="BR691" s="19">
        <f t="shared" si="67"/>
        <v>0</v>
      </c>
      <c r="BS691" s="19">
        <f t="shared" si="68"/>
        <v>0</v>
      </c>
      <c r="BT691" s="185" t="str">
        <f t="shared" si="69"/>
        <v/>
      </c>
    </row>
    <row r="692" spans="1:72" hidden="1">
      <c r="A692" s="47" t="str">
        <f t="shared" si="65"/>
        <v>KLECIO (TP-699)46445</v>
      </c>
      <c r="B692" s="101">
        <v>46445</v>
      </c>
      <c r="C692" s="134">
        <f>IF(BS_CONTROLE[[#This Row],[DATA]]="","",WEEKNUM(BS_CONTROLE[[#This Row],[DATA]]))</f>
        <v>9</v>
      </c>
      <c r="D692" s="103" t="s">
        <v>913</v>
      </c>
      <c r="E692" s="155"/>
      <c r="F692" s="125" t="s">
        <v>775</v>
      </c>
      <c r="G692" s="140" t="str">
        <f>IF(D692="","*",VLOOKUP(F692,BS_ATIVIDADE[],3,FALSE))</f>
        <v>SOLDA</v>
      </c>
      <c r="H692" s="105" t="s">
        <v>593</v>
      </c>
      <c r="I692" s="105" t="s">
        <v>593</v>
      </c>
      <c r="J692" s="104">
        <v>70</v>
      </c>
      <c r="K692" s="104">
        <v>97.4</v>
      </c>
      <c r="L692" s="104" t="s">
        <v>593</v>
      </c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2" s="105">
        <v>0.375</v>
      </c>
      <c r="P692" s="105">
        <v>6.25E-2</v>
      </c>
      <c r="Q692" s="104">
        <v>1</v>
      </c>
      <c r="R692" s="10" t="str">
        <f>IFERROR(_xlfn.XLOOKUP(F692, BS_ATIVIDADE[ATIVIDADE],BS_ATIVIDADE[UNIDADE] ), "*")</f>
        <v>Nº DE SOLDA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1059</v>
      </c>
      <c r="W692" s="149" t="s">
        <v>1060</v>
      </c>
      <c r="X692" s="103" t="s">
        <v>421</v>
      </c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PDM - SOLDA</v>
      </c>
      <c r="AJ692" s="9" t="str">
        <f>IF(BS_CONTROLE[[#This Row],[Atividade]]=0, "-", BS_CONTROLE[[#This Row],[Atividade]])</f>
        <v>PDM - SOLDA</v>
      </c>
      <c r="AK692" s="31" t="str">
        <f>BS_CONTROLE[[#This Row],[Local - Partida]]</f>
        <v>-</v>
      </c>
      <c r="AL692" s="31" t="str">
        <f>BS_CONTROLE[[#This Row],[Local - Encerramento]]</f>
        <v>-</v>
      </c>
      <c r="AM692" s="104" t="str">
        <f>IF(BS_CONTROLE[[#This Row],[Entre - Estações]]=0, "-", BS_CONTROLE[[#This Row],[Entre - Estações]])</f>
        <v>ZTT-ZLI</v>
      </c>
      <c r="AN692" s="104" t="str">
        <f>IF(BS_CONTROLE[[#This Row],[SB]]=0, "-", BS_CONTROLE[[#This Row],[SB]])</f>
        <v>ZTTK971</v>
      </c>
      <c r="AO692" s="104">
        <f>IF(BS_CONTROLE[[#This Row],[SUB]]=0, "-", BS_CONTROLE[[#This Row],[SUB]])</f>
        <v>70</v>
      </c>
      <c r="AP692" s="104">
        <f>BS_CONTROLE[[#This Row],[KM - Inicio]]</f>
        <v>97.4</v>
      </c>
      <c r="AQ692" s="104">
        <f>BS_CONTROLE[[#This Row],[KM - Inicio]]</f>
        <v>97.4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Nº DE SOLDA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 hidden="1">
      <c r="A693" s="47" t="str">
        <f t="shared" si="65"/>
        <v>E4246445</v>
      </c>
      <c r="B693" s="101">
        <v>46445</v>
      </c>
      <c r="C693" s="134">
        <f>IF(BS_CONTROLE[[#This Row],[DATA]]="","",WEEKNUM(BS_CONTROLE[[#This Row],[DATA]]))</f>
        <v>9</v>
      </c>
      <c r="D693" s="103" t="s">
        <v>752</v>
      </c>
      <c r="E693" s="155">
        <v>193</v>
      </c>
      <c r="F693" s="125" t="s">
        <v>660</v>
      </c>
      <c r="G693" s="140" t="str">
        <f>IF(D693="","*",VLOOKUP(F693,BS_ATIVIDADE[],3,FALSE))</f>
        <v>TRILHEIRO - DESCARGA</v>
      </c>
      <c r="H693" s="105" t="s">
        <v>1333</v>
      </c>
      <c r="I693" s="105" t="s">
        <v>1333</v>
      </c>
      <c r="J693" s="104">
        <v>68</v>
      </c>
      <c r="K693" s="104">
        <v>54.96</v>
      </c>
      <c r="L693" s="104">
        <v>57.484000000000002</v>
      </c>
      <c r="M693" s="126" t="s">
        <v>286</v>
      </c>
      <c r="N693" s="126" t="s">
        <v>1578</v>
      </c>
      <c r="O693" s="105">
        <v>0.41666666666666669</v>
      </c>
      <c r="P693" s="105">
        <v>8.3333333333333329E-2</v>
      </c>
      <c r="Q693" s="104">
        <v>2496</v>
      </c>
      <c r="R693" s="10" t="str">
        <f>IFERROR(_xlfn.XLOOKUP(F693, BS_ATIVIDADE[ATIVIDADE],BS_ATIVIDADE[UNIDADE] ), "*")</f>
        <v>M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3" s="104" t="s">
        <v>1069</v>
      </c>
      <c r="W693" s="149" t="s">
        <v>1098</v>
      </c>
      <c r="X693" s="103" t="s">
        <v>416</v>
      </c>
      <c r="Y693" s="128"/>
      <c r="Z693" s="103"/>
      <c r="AA693" s="104" t="s">
        <v>1967</v>
      </c>
      <c r="AB693" s="102" t="s">
        <v>412</v>
      </c>
      <c r="AC693" s="150" t="s">
        <v>406</v>
      </c>
      <c r="AD693" s="106">
        <v>0.33333333333333331</v>
      </c>
      <c r="AE693" s="104" t="s">
        <v>1935</v>
      </c>
      <c r="AF693" s="104" t="s">
        <v>593</v>
      </c>
      <c r="AG693" s="104" t="s">
        <v>593</v>
      </c>
      <c r="AH693" s="15"/>
      <c r="AI693" s="125" t="str">
        <f>IF(BS_CONTROLE[[#This Row],[Atividade]]=0, "-", BS_CONTROLE[[#This Row],[Atividade]])</f>
        <v>TRILHEIRO - DESCARGA</v>
      </c>
      <c r="AJ693" s="9" t="str">
        <f>IF(BS_CONTROLE[[#This Row],[Atividade]]=0, "-", BS_CONTROLE[[#This Row],[Atividade]])</f>
        <v>TRILHEIRO - DESCARGA</v>
      </c>
      <c r="AK693" s="31" t="str">
        <f>BS_CONTROLE[[#This Row],[Local - Partida]]</f>
        <v>ZBV3</v>
      </c>
      <c r="AL693" s="31" t="str">
        <f>BS_CONTROLE[[#This Row],[Local - Encerramento]]</f>
        <v>ZBV3</v>
      </c>
      <c r="AM693" s="104" t="str">
        <f>IF(BS_CONTROLE[[#This Row],[Entre - Estações]]=0, "-", BS_CONTROLE[[#This Row],[Entre - Estações]])</f>
        <v>ZBM-ZHO</v>
      </c>
      <c r="AN693" s="104" t="str">
        <f>IF(BS_CONTROLE[[#This Row],[SB]]=0, "-", BS_CONTROLE[[#This Row],[SB]])</f>
        <v>ZBM1/ZK57ZHO</v>
      </c>
      <c r="AO693" s="104">
        <f>IF(BS_CONTROLE[[#This Row],[SUB]]=0, "-", BS_CONTROLE[[#This Row],[SUB]])</f>
        <v>68</v>
      </c>
      <c r="AP693" s="104">
        <f>BS_CONTROLE[[#This Row],[KM - Inicio]]</f>
        <v>54.96</v>
      </c>
      <c r="AQ693" s="104">
        <f>BS_CONTROLE[[#This Row],[KM - Inicio]]</f>
        <v>54.96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M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(TP-647)46445</v>
      </c>
      <c r="B696" s="101">
        <v>46445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/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(TP-730)46445</v>
      </c>
      <c r="B698" s="101">
        <v>46445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/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/>
      <c r="AS698" s="107"/>
      <c r="AT698" s="107"/>
      <c r="AU698" s="135"/>
      <c r="AV698" s="135"/>
      <c r="AW698" s="14"/>
      <c r="AX698" s="14"/>
      <c r="AY698" s="160">
        <f t="shared" si="64"/>
        <v>0</v>
      </c>
      <c r="AZ698" s="151"/>
      <c r="BA698" s="108"/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/>
      </c>
    </row>
    <row r="699" spans="1:72" hidden="1">
      <c r="A699" s="47" t="str">
        <f t="shared" si="65"/>
        <v>W5946445</v>
      </c>
      <c r="B699" s="101">
        <v>46445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1998</v>
      </c>
      <c r="X699" s="103" t="s">
        <v>421</v>
      </c>
      <c r="Y699" s="128"/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>
        <v>1</v>
      </c>
      <c r="AB703" s="102" t="s">
        <v>412</v>
      </c>
      <c r="AC703" s="150" t="s">
        <v>406</v>
      </c>
      <c r="AD703" s="106">
        <v>0.29166666666666669</v>
      </c>
      <c r="AE703" s="104">
        <v>6294</v>
      </c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ZWW46445</v>
      </c>
      <c r="B705" s="101">
        <v>46445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1999</v>
      </c>
      <c r="X705" s="103" t="s">
        <v>416</v>
      </c>
      <c r="Y705" s="128"/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/>
      <c r="AS705" s="107"/>
      <c r="AT705" s="107"/>
      <c r="AU705" s="135"/>
      <c r="AV705" s="135"/>
      <c r="AW705" s="14"/>
      <c r="AX705" s="14"/>
      <c r="AY705" s="160">
        <f t="shared" si="64"/>
        <v>0</v>
      </c>
      <c r="AZ705" s="151"/>
      <c r="BA705" s="108"/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/>
      </c>
    </row>
    <row r="706" spans="1:72" hidden="1">
      <c r="A706" s="47" t="str">
        <f t="shared" si="65"/>
        <v>V8946445</v>
      </c>
      <c r="B706" s="101">
        <v>46445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/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 hidden="1">
      <c r="A707" s="47" t="str">
        <f t="shared" si="65"/>
        <v>E1746445</v>
      </c>
      <c r="B707" s="101">
        <v>46445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/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 hidden="1">
      <c r="A708" s="47" t="str">
        <f t="shared" si="65"/>
        <v>CLEBISON (TP-728)</v>
      </c>
      <c r="B708" s="101"/>
      <c r="C708" s="134" t="str">
        <f>IF(BS_CONTROLE[[#This Row],[DATA]]="","",WEEKNUM(BS_CONTROLE[[#This Row],[DATA]]))</f>
        <v/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/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>ISMAEL(TP-726)</v>
      </c>
      <c r="B709" s="101"/>
      <c r="C709" s="134" t="str">
        <f>IF(BS_CONTROLE[[#This Row],[DATA]]="","",WEEKNUM(BS_CONTROLE[[#This Row],[DATA]]))</f>
        <v/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/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ZRB46445</v>
      </c>
      <c r="B711" s="101">
        <v>46445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2000</v>
      </c>
      <c r="X711" s="103" t="s">
        <v>416</v>
      </c>
      <c r="Y711" s="128"/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/>
      <c r="AS711" s="107"/>
      <c r="AT711" s="107"/>
      <c r="AU711" s="135"/>
      <c r="AV711" s="135"/>
      <c r="AW711" s="14"/>
      <c r="AX711" s="14"/>
      <c r="AY711" s="160">
        <f t="shared" si="64"/>
        <v>0</v>
      </c>
      <c r="AZ711" s="151"/>
      <c r="BA711" s="108"/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/>
      </c>
    </row>
    <row r="712" spans="1:72" hidden="1">
      <c r="A712" s="47" t="str">
        <f t="shared" si="65"/>
        <v>W9646445</v>
      </c>
      <c r="B712" s="101">
        <v>46445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2001</v>
      </c>
      <c r="X712" s="103" t="s">
        <v>416</v>
      </c>
      <c r="Y712" s="128"/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/>
      <c r="AS712" s="107"/>
      <c r="AT712" s="107"/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/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/>
      </c>
    </row>
    <row r="713" spans="1:72" hidden="1">
      <c r="A713" s="47" t="str">
        <f t="shared" ref="A713:A776" si="71">D713&amp;B713</f>
        <v>V9646445</v>
      </c>
      <c r="B713" s="101">
        <v>46445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2002</v>
      </c>
      <c r="X713" s="103" t="s">
        <v>416</v>
      </c>
      <c r="Y713" s="128"/>
      <c r="Z713" s="103"/>
      <c r="AA713" s="104">
        <v>1</v>
      </c>
      <c r="AB713" s="102" t="s">
        <v>412</v>
      </c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/>
      <c r="AS713" s="107"/>
      <c r="AT713" s="107"/>
      <c r="AU713" s="135"/>
      <c r="AV713" s="135"/>
      <c r="AW713" s="14"/>
      <c r="AX713" s="14"/>
      <c r="AY713" s="160">
        <f t="shared" si="70"/>
        <v>0</v>
      </c>
      <c r="AZ713" s="151"/>
      <c r="BA713" s="108"/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>W9746445</v>
      </c>
      <c r="B714" s="101">
        <v>46445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2003</v>
      </c>
      <c r="X714" s="103" t="s">
        <v>416</v>
      </c>
      <c r="Y714" s="128"/>
      <c r="Z714" s="103"/>
      <c r="AA714" s="104">
        <v>1</v>
      </c>
      <c r="AB714" s="102" t="s">
        <v>412</v>
      </c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/>
      <c r="AS714" s="107"/>
      <c r="AT714" s="107"/>
      <c r="AU714" s="135"/>
      <c r="AV714" s="135"/>
      <c r="AW714" s="14"/>
      <c r="AX714" s="14"/>
      <c r="AY714" s="160">
        <f t="shared" si="70"/>
        <v>0</v>
      </c>
      <c r="AZ714" s="151"/>
      <c r="BA714" s="108"/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</v>
      </c>
      <c r="B717" s="101"/>
      <c r="C717" s="134" t="str">
        <f>IF(BS_CONTROLE[[#This Row],[DATA]]="","",WEEKNUM(BS_CONTROLE[[#This Row],[DATA]]))</f>
        <v/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/>
      <c r="AS717" s="107"/>
      <c r="AT717" s="107"/>
      <c r="AU717" s="135"/>
      <c r="AV717" s="135"/>
      <c r="AW717" s="14"/>
      <c r="AX717" s="14"/>
      <c r="AY717" s="160">
        <f t="shared" si="70"/>
        <v>0</v>
      </c>
      <c r="AZ717" s="151"/>
      <c r="BA717" s="108"/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>W6146445</v>
      </c>
      <c r="B718" s="101">
        <v>46445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/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</v>
      </c>
      <c r="B720" s="101"/>
      <c r="C720" s="134" t="str">
        <f>IF(BS_CONTROLE[[#This Row],[DATA]]="","",WEEKNUM(BS_CONTROLE[[#This Row],[DATA]]))</f>
        <v/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/>
      <c r="AS720" s="107"/>
      <c r="AT720" s="107"/>
      <c r="AU720" s="135"/>
      <c r="AV720" s="135"/>
      <c r="AW720" s="14"/>
      <c r="AX720" s="14"/>
      <c r="AY720" s="160">
        <f t="shared" si="70"/>
        <v>0</v>
      </c>
      <c r="AZ720" s="151"/>
      <c r="BA720" s="108"/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>V85</v>
      </c>
      <c r="B721" s="101"/>
      <c r="C721" s="134" t="str">
        <f>IF(BS_CONTROLE[[#This Row],[DATA]]="","",WEEKNUM(BS_CONTROLE[[#This Row],[DATA]]))</f>
        <v/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>W92</v>
      </c>
      <c r="B722" s="101"/>
      <c r="C722" s="134" t="str">
        <f>IF(BS_CONTROLE[[#This Row],[DATA]]="","",WEEKNUM(BS_CONTROLE[[#This Row],[DATA]]))</f>
        <v/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>A84</v>
      </c>
      <c r="B726" s="101"/>
      <c r="C726" s="134" t="str">
        <f>IF(BS_CONTROLE[[#This Row],[DATA]]="","",WEEKNUM(BS_CONTROLE[[#This Row],[DATA]]))</f>
        <v/>
      </c>
      <c r="D726" s="103" t="s">
        <v>727</v>
      </c>
      <c r="E726" s="155">
        <v>719</v>
      </c>
      <c r="F726" s="125" t="s">
        <v>614</v>
      </c>
      <c r="G726" s="140" t="str">
        <f>IF(D726="","*",VLOOKUP(F726,BS_ATIVIDADE[],3,FALSE))</f>
        <v>DETECÇÃO</v>
      </c>
      <c r="H726" s="105" t="s">
        <v>338</v>
      </c>
      <c r="I726" s="105" t="s">
        <v>1610</v>
      </c>
      <c r="J726" s="104">
        <v>92</v>
      </c>
      <c r="K726" s="104">
        <v>108.4</v>
      </c>
      <c r="L726" s="104"/>
      <c r="M726" s="126" t="s">
        <v>1611</v>
      </c>
      <c r="N726" s="126" t="s">
        <v>2004</v>
      </c>
      <c r="O726" s="105">
        <v>0.33333333333333331</v>
      </c>
      <c r="P726" s="105">
        <v>4.1666666666666664E-2</v>
      </c>
      <c r="Q726" s="104">
        <v>40</v>
      </c>
      <c r="R726" s="10" t="str">
        <f>IFERROR(_xlfn.XLOOKUP(F726, BS_ATIVIDADE[ATIVIDADE],BS_ATIVIDADE[UNIDADE] ), "*")</f>
        <v>KM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1354</v>
      </c>
      <c r="W726" s="149" t="s">
        <v>1355</v>
      </c>
      <c r="X726" s="103" t="s">
        <v>416</v>
      </c>
      <c r="Y726" s="128"/>
      <c r="Z726" s="103"/>
      <c r="AA726" s="104">
        <v>1</v>
      </c>
      <c r="AB726" s="102" t="s">
        <v>412</v>
      </c>
      <c r="AC726" s="150"/>
      <c r="AD726" s="106">
        <v>0.29166666666666669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DETECÇÃO - RONDA 7 DIAS</v>
      </c>
      <c r="AJ726" s="9" t="str">
        <f>IF(BS_CONTROLE[[#This Row],[Atividade]]=0, "-", BS_CONTROLE[[#This Row],[Atividade]])</f>
        <v>DETECÇÃO - RONDA 7 DIAS</v>
      </c>
      <c r="AK726" s="31" t="str">
        <f>BS_CONTROLE[[#This Row],[Local - Partida]]</f>
        <v>109ZPT</v>
      </c>
      <c r="AL726" s="31" t="str">
        <f>BS_CONTROLE[[#This Row],[Local - Encerramento]]</f>
        <v>ZPT105</v>
      </c>
      <c r="AM726" s="104" t="str">
        <f>IF(BS_CONTROLE[[#This Row],[Entre - Estações]]=0, "-", BS_CONTROLE[[#This Row],[Entre - Estações]])</f>
        <v>ZPT-ZPG-ZPT</v>
      </c>
      <c r="AN726" s="104" t="str">
        <f>IF(BS_CONTROLE[[#This Row],[SB]]=0, "-", BS_CONTROLE[[#This Row],[SB]])</f>
        <v>ZPTZGPZPT</v>
      </c>
      <c r="AO726" s="104">
        <f>IF(BS_CONTROLE[[#This Row],[SUB]]=0, "-", BS_CONTROLE[[#This Row],[SUB]])</f>
        <v>92</v>
      </c>
      <c r="AP726" s="104">
        <f>BS_CONTROLE[[#This Row],[KM - Inicio]]</f>
        <v>108.4</v>
      </c>
      <c r="AQ726" s="104">
        <f>BS_CONTROLE[[#This Row],[KM - Inicio]]</f>
        <v>108.4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KM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>EXPANSÃO TURMA 1</v>
      </c>
      <c r="B727" s="101"/>
      <c r="C727" s="134" t="str">
        <f>IF(BS_CONTROLE[[#This Row],[DATA]]="","",WEEKNUM(BS_CONTROLE[[#This Row],[DATA]]))</f>
        <v/>
      </c>
      <c r="D727" s="103" t="s">
        <v>594</v>
      </c>
      <c r="E727" s="155">
        <v>650</v>
      </c>
      <c r="F727" s="125" t="s">
        <v>654</v>
      </c>
      <c r="G727" s="140" t="str">
        <f>IF(D727="","*",VLOOKUP(F727,BS_ATIVIDADE[],3,FALSE))</f>
        <v>EXPANSÃO</v>
      </c>
      <c r="H727" s="105" t="s">
        <v>593</v>
      </c>
      <c r="I727" s="105" t="s">
        <v>593</v>
      </c>
      <c r="J727" s="104">
        <v>30</v>
      </c>
      <c r="K727" s="104">
        <v>108.75</v>
      </c>
      <c r="L727" s="104">
        <v>109</v>
      </c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7" s="126" t="s">
        <v>1954</v>
      </c>
      <c r="O727" s="105">
        <v>0.35416666666666669</v>
      </c>
      <c r="P727" s="105">
        <v>6.25E-2</v>
      </c>
      <c r="Q727" s="104">
        <v>1</v>
      </c>
      <c r="R727" s="10" t="str">
        <f>IFERROR(_xlfn.XLOOKUP(F727, BS_ATIVIDADE[ATIVIDADE],BS_ATIVIDADE[UNIDADE] ), "*")</f>
        <v>Nº DE SOLDA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7" s="104" t="s">
        <v>1118</v>
      </c>
      <c r="W727" s="149" t="s">
        <v>1060</v>
      </c>
      <c r="X727" s="103" t="s">
        <v>421</v>
      </c>
      <c r="Y727" s="128"/>
      <c r="Z727" s="103"/>
      <c r="AA727" s="104" t="s">
        <v>593</v>
      </c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EXPANSÃO - SOLDA</v>
      </c>
      <c r="AJ727" s="9" t="str">
        <f>IF(BS_CONTROLE[[#This Row],[Atividade]]=0, "-", BS_CONTROLE[[#This Row],[Atividade]])</f>
        <v>EXPANSÃO - SOLDA</v>
      </c>
      <c r="AK727" s="31" t="str">
        <f>BS_CONTROLE[[#This Row],[Local - Partida]]</f>
        <v>-</v>
      </c>
      <c r="AL727" s="31" t="str">
        <f>BS_CONTROLE[[#This Row],[Local - Encerramento]]</f>
        <v>-</v>
      </c>
      <c r="AM727" s="104" t="str">
        <f>IF(BS_CONTROLE[[#This Row],[Entre - Estações]]=0, "-", BS_CONTROLE[[#This Row],[Entre - Estações]])</f>
        <v>109-ZGM</v>
      </c>
      <c r="AN727" s="104" t="str">
        <f>IF(BS_CONTROLE[[#This Row],[SB]]=0, "-", BS_CONTROLE[[#This Row],[SB]])</f>
        <v>1101093/1101091</v>
      </c>
      <c r="AO727" s="104">
        <f>IF(BS_CONTROLE[[#This Row],[SUB]]=0, "-", BS_CONTROLE[[#This Row],[SUB]])</f>
        <v>30</v>
      </c>
      <c r="AP727" s="104">
        <f>BS_CONTROLE[[#This Row],[KM - Inicio]]</f>
        <v>108.75</v>
      </c>
      <c r="AQ727" s="104">
        <f>BS_CONTROLE[[#This Row],[KM - Inicio]]</f>
        <v>108.75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Nº DE SOLDA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2005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2006</v>
      </c>
      <c r="C4" s="156" t="s">
        <v>2007</v>
      </c>
      <c r="D4" s="156" t="s">
        <v>2008</v>
      </c>
      <c r="E4" s="156" t="s">
        <v>2009</v>
      </c>
      <c r="F4" s="156" t="s">
        <v>4</v>
      </c>
      <c r="G4" s="156" t="s">
        <v>2010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2011</v>
      </c>
      <c r="C6" s="157">
        <v>407867</v>
      </c>
      <c r="D6" s="157" t="s">
        <v>2012</v>
      </c>
      <c r="E6" s="157" t="s">
        <v>826</v>
      </c>
      <c r="F6" s="157" t="s">
        <v>2013</v>
      </c>
      <c r="G6" s="158"/>
    </row>
    <row r="7" spans="2:7">
      <c r="B7" s="177" t="s">
        <v>2014</v>
      </c>
      <c r="C7" s="177">
        <v>293644</v>
      </c>
      <c r="D7" s="177" t="s">
        <v>2015</v>
      </c>
      <c r="E7" s="177" t="s">
        <v>826</v>
      </c>
      <c r="F7" s="177" t="s">
        <v>2013</v>
      </c>
      <c r="G7" s="178" t="s">
        <v>2016</v>
      </c>
    </row>
    <row r="8" spans="2:7">
      <c r="B8" s="157" t="s">
        <v>2017</v>
      </c>
      <c r="C8" s="157">
        <v>256790</v>
      </c>
      <c r="D8" s="157" t="s">
        <v>2018</v>
      </c>
      <c r="E8" s="157" t="s">
        <v>827</v>
      </c>
      <c r="F8" s="157" t="s">
        <v>2019</v>
      </c>
      <c r="G8" s="158">
        <v>46357</v>
      </c>
    </row>
    <row r="9" spans="2:7" ht="29.25">
      <c r="B9" s="157" t="s">
        <v>2020</v>
      </c>
      <c r="C9" s="157"/>
      <c r="D9" s="157"/>
      <c r="E9" s="157" t="s">
        <v>827</v>
      </c>
      <c r="F9" s="157" t="s">
        <v>2019</v>
      </c>
      <c r="G9" s="158" t="s">
        <v>2021</v>
      </c>
    </row>
    <row r="10" spans="2:7">
      <c r="B10" s="157" t="s">
        <v>2022</v>
      </c>
      <c r="C10" s="157">
        <v>265193</v>
      </c>
      <c r="D10" s="157" t="s">
        <v>2023</v>
      </c>
      <c r="E10" s="157" t="s">
        <v>828</v>
      </c>
      <c r="F10" s="157" t="s">
        <v>54</v>
      </c>
      <c r="G10" s="157" t="s">
        <v>2024</v>
      </c>
    </row>
    <row r="11" spans="2:7">
      <c r="B11" s="157" t="s">
        <v>2025</v>
      </c>
      <c r="C11" s="157">
        <v>293716</v>
      </c>
      <c r="D11" s="157" t="s">
        <v>2026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2027</v>
      </c>
      <c r="C12" s="157">
        <v>257258</v>
      </c>
      <c r="D12" s="157" t="s">
        <v>2028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2029</v>
      </c>
      <c r="C13" s="157">
        <v>371147</v>
      </c>
      <c r="D13" s="157" t="s">
        <v>2030</v>
      </c>
      <c r="E13" s="157" t="s">
        <v>829</v>
      </c>
      <c r="F13" s="157" t="s">
        <v>71</v>
      </c>
      <c r="G13" s="157" t="s">
        <v>2024</v>
      </c>
    </row>
    <row r="14" spans="2:7">
      <c r="B14" s="157" t="s">
        <v>2031</v>
      </c>
      <c r="C14" s="157">
        <v>259230</v>
      </c>
      <c r="D14" s="157" t="s">
        <v>2032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2033</v>
      </c>
      <c r="C15" s="157">
        <v>370705</v>
      </c>
      <c r="D15" s="157"/>
      <c r="E15" s="157" t="s">
        <v>829</v>
      </c>
      <c r="F15" s="157" t="s">
        <v>71</v>
      </c>
      <c r="G15" s="157" t="s">
        <v>2024</v>
      </c>
    </row>
    <row r="16" spans="2:7" ht="29.25">
      <c r="B16" s="157" t="s">
        <v>2034</v>
      </c>
      <c r="C16" s="157">
        <v>258542</v>
      </c>
      <c r="D16" s="157" t="s">
        <v>2035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2036</v>
      </c>
      <c r="C17" s="157">
        <v>257050</v>
      </c>
      <c r="D17" s="157" t="s">
        <v>2037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2038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2039</v>
      </c>
      <c r="D4" s="159" t="s">
        <v>2040</v>
      </c>
      <c r="E4" s="159" t="s">
        <v>2041</v>
      </c>
      <c r="F4" s="156" t="s">
        <v>2042</v>
      </c>
      <c r="G4" s="159" t="s">
        <v>2043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2044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2045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2044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2046</v>
      </c>
      <c r="G9" s="162" t="s">
        <v>2047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2044</v>
      </c>
      <c r="G10" s="162"/>
    </row>
    <row r="11" spans="2:7" ht="19.5" customHeight="1">
      <c r="B11" s="162" t="s">
        <v>2048</v>
      </c>
      <c r="C11" s="162">
        <v>9038</v>
      </c>
      <c r="D11" s="163">
        <v>46076</v>
      </c>
      <c r="E11" s="162">
        <v>8698</v>
      </c>
      <c r="F11" s="164" t="s">
        <v>2049</v>
      </c>
      <c r="G11" s="162"/>
    </row>
    <row r="12" spans="2:7" ht="19.5" customHeight="1">
      <c r="B12" s="162" t="s">
        <v>752</v>
      </c>
      <c r="C12" s="162" t="s">
        <v>2050</v>
      </c>
      <c r="D12" s="163">
        <v>46066</v>
      </c>
      <c r="E12" s="162">
        <v>9500</v>
      </c>
      <c r="F12" s="164" t="s">
        <v>2051</v>
      </c>
      <c r="G12" s="162"/>
    </row>
    <row r="13" spans="2:7" ht="19.5" customHeight="1">
      <c r="B13" s="162" t="s">
        <v>752</v>
      </c>
      <c r="C13" s="162" t="s">
        <v>2052</v>
      </c>
      <c r="D13" s="163">
        <v>46066</v>
      </c>
      <c r="E13" s="162">
        <v>10500</v>
      </c>
      <c r="F13" s="164" t="s">
        <v>2051</v>
      </c>
      <c r="G13" s="162"/>
    </row>
    <row r="14" spans="2:7" ht="19.5" customHeight="1">
      <c r="B14" s="162" t="s">
        <v>752</v>
      </c>
      <c r="C14" s="162" t="s">
        <v>2053</v>
      </c>
      <c r="D14" s="163">
        <v>46066</v>
      </c>
      <c r="E14" s="162">
        <v>9000</v>
      </c>
      <c r="F14" s="164" t="s">
        <v>2051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2054</v>
      </c>
      <c r="D5" s="249"/>
      <c r="E5" s="249"/>
      <c r="F5" s="249"/>
      <c r="G5" s="249"/>
      <c r="H5" s="249"/>
      <c r="I5" s="249"/>
      <c r="J5" s="250"/>
      <c r="K5" s="251" t="s">
        <v>2055</v>
      </c>
      <c r="L5" s="252"/>
      <c r="M5" s="252"/>
      <c r="N5" s="252"/>
      <c r="O5" s="253" t="s">
        <v>2056</v>
      </c>
      <c r="P5" s="254"/>
    </row>
    <row r="6" spans="1:16" s="73" customFormat="1" ht="15" customHeight="1">
      <c r="A6" s="65" t="s">
        <v>2057</v>
      </c>
      <c r="B6" s="74" t="s">
        <v>2058</v>
      </c>
      <c r="C6" s="75" t="s">
        <v>995</v>
      </c>
      <c r="D6" s="76" t="s">
        <v>996</v>
      </c>
      <c r="E6" s="75" t="s">
        <v>2059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2060</v>
      </c>
      <c r="M6" s="79" t="s">
        <v>611</v>
      </c>
      <c r="N6" s="80" t="s">
        <v>990</v>
      </c>
      <c r="O6" s="154" t="s">
        <v>1033</v>
      </c>
      <c r="P6" s="132" t="s">
        <v>2061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1</v>
      </c>
      <c r="P659" s="145" t="str">
        <f>IF($A$2=1,IF(SP_SUL!BJ660="","*",SP_SUL!BJ660),IF(SP_SUL!BK660="","*",SP_SUL!BK660))</f>
        <v xml:space="preserve">MC1 08h40 / Em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1</v>
      </c>
      <c r="P660" s="145" t="str">
        <f>IF($A$2=1,IF(SP_SUL!BJ661="","*",SP_SUL!BJ661),IF(SP_SUL!BK661="","*",SP_SUL!BK661))</f>
        <v xml:space="preserve">Alterado programaçõ para troca de tampão,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1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1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1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1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1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>
        <f>IF(SP_SUL!B690="","*",SP_SUL!B690)</f>
        <v>46445</v>
      </c>
      <c r="B689" s="82" t="str">
        <f>IF(SP_SUL!X690="","*",SP_SUL!X690)</f>
        <v>Contrato</v>
      </c>
      <c r="C689" s="82" t="str">
        <f>IF(SP_SUL!S690="","*",SP_SUL!S690)</f>
        <v>SP SUL</v>
      </c>
      <c r="D689" s="82" t="str">
        <f>IF(SP_SUL!T690="","*",SP_SUL!T690)</f>
        <v>ZBV-ZRX</v>
      </c>
      <c r="E689" s="82" t="str">
        <f>IF(SP_SUL!D690="","*",SP_SUL!D690)</f>
        <v>A74</v>
      </c>
      <c r="F689" s="82" t="str">
        <f>IF(SP_SUL!H690="","*",SP_SUL!H690)</f>
        <v>ZTT-2</v>
      </c>
      <c r="G689" s="82" t="str">
        <f>IF(SP_SUL!M690="","*",SP_SUL!M690)</f>
        <v>ZTT-ZTO</v>
      </c>
      <c r="H689" s="115">
        <f>IF(SP_SUL!K690="","*",SP_SUL!K690)</f>
        <v>95</v>
      </c>
      <c r="I689" s="112">
        <f>IF(SP_SUL!O690="","*",SP_SUL!O690)</f>
        <v>0.35416666666666669</v>
      </c>
      <c r="J689" s="112">
        <f>IF(SP_SUL!P690="","*",SP_SUL!P690)</f>
        <v>4.1666666666666664E-2</v>
      </c>
      <c r="K689" s="82" t="str">
        <f>IF(SP_SUL!AK690="","*",SP_SUL!AK690)</f>
        <v>ZTT-2</v>
      </c>
      <c r="L689" s="82" t="str">
        <f>IF(SP_SUL!AM690="","*",SP_SUL!AM690)</f>
        <v>ZTT-ZTO</v>
      </c>
      <c r="M689" s="82">
        <f>IF(SP_SUL!AP690="","*",SP_SUL!AP690)</f>
        <v>95</v>
      </c>
      <c r="N689" s="82" t="str">
        <f>IF(SP_SUL!AM690="","*",SP_SUL!AM690)</f>
        <v>ZTT-ZTO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46445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46445</v>
      </c>
      <c r="B691" s="82" t="str">
        <f>IF(SP_SUL!X692="","*",SP_SUL!X692)</f>
        <v>Oportunidade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KLECIO (TP-699)</v>
      </c>
      <c r="F691" s="82" t="str">
        <f>IF(SP_SUL!H692="","*",SP_SUL!H692)</f>
        <v>-</v>
      </c>
      <c r="G691" s="82" t="str">
        <f>IF(SP_SUL!M692="","*",SP_SUL!M692)</f>
        <v>ZTT-ZLI</v>
      </c>
      <c r="H691" s="115">
        <f>IF(SP_SUL!K692="","*",SP_SUL!K692)</f>
        <v>97.4</v>
      </c>
      <c r="I691" s="112">
        <f>IF(SP_SUL!O692="","*",SP_SUL!O692)</f>
        <v>0.375</v>
      </c>
      <c r="J691" s="112">
        <f>IF(SP_SUL!P692="","*",SP_SUL!P692)</f>
        <v>6.25E-2</v>
      </c>
      <c r="K691" s="82" t="str">
        <f>IF(SP_SUL!AK692="","*",SP_SUL!AK692)</f>
        <v>-</v>
      </c>
      <c r="L691" s="82" t="str">
        <f>IF(SP_SUL!AM692="","*",SP_SUL!AM692)</f>
        <v>ZTT-ZLI</v>
      </c>
      <c r="M691" s="82">
        <f>IF(SP_SUL!AP692="","*",SP_SUL!AP692)</f>
        <v>97.4</v>
      </c>
      <c r="N691" s="82" t="str">
        <f>IF(SP_SUL!AM692="","*",SP_SUL!AM692)</f>
        <v>ZTT-ZLI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46445</v>
      </c>
      <c r="B692" s="82" t="str">
        <f>IF(SP_SUL!X693="","*",SP_SUL!X693)</f>
        <v>Contrato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E42</v>
      </c>
      <c r="F692" s="82" t="str">
        <f>IF(SP_SUL!H693="","*",SP_SUL!H693)</f>
        <v>ZBV3</v>
      </c>
      <c r="G692" s="82" t="str">
        <f>IF(SP_SUL!M693="","*",SP_SUL!M693)</f>
        <v>ZBM-ZHO</v>
      </c>
      <c r="H692" s="115">
        <f>IF(SP_SUL!K693="","*",SP_SUL!K693)</f>
        <v>54.96</v>
      </c>
      <c r="I692" s="112">
        <f>IF(SP_SUL!O693="","*",SP_SUL!O693)</f>
        <v>0.41666666666666669</v>
      </c>
      <c r="J692" s="112">
        <f>IF(SP_SUL!P693="","*",SP_SUL!P693)</f>
        <v>8.3333333333333329E-2</v>
      </c>
      <c r="K692" s="82" t="str">
        <f>IF(SP_SUL!AK693="","*",SP_SUL!AK693)</f>
        <v>ZBV3</v>
      </c>
      <c r="L692" s="82" t="str">
        <f>IF(SP_SUL!AM693="","*",SP_SUL!AM693)</f>
        <v>ZBM-ZHO</v>
      </c>
      <c r="M692" s="82">
        <f>IF(SP_SUL!AP693="","*",SP_SUL!AP693)</f>
        <v>54.96</v>
      </c>
      <c r="N692" s="82" t="str">
        <f>IF(SP_SUL!AM693="","*",SP_SUL!AM693)</f>
        <v>ZBM-ZHO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46445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46445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>
        <f>IF(SP_SUL!B699="","*",SP_SUL!B699)</f>
        <v>46445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46445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>
        <f>IF(SP_SUL!B706="","*",SP_SUL!B706)</f>
        <v>46445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46445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46445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>
        <f>IF(SP_SUL!B712="","*",SP_SUL!B712)</f>
        <v>46445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>
        <f>IF(SP_SUL!B713="","*",SP_SUL!B713)</f>
        <v>46445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>
        <f>IF(SP_SUL!B714="","*",SP_SUL!B714)</f>
        <v>46445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>
        <f>IF(SP_SUL!B718="","*",SP_SUL!B718)</f>
        <v>46445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Contrato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A84</v>
      </c>
      <c r="F725" s="82" t="str">
        <f>IF(SP_SUL!H726="","*",SP_SUL!H726)</f>
        <v>109ZPT</v>
      </c>
      <c r="G725" s="82" t="str">
        <f>IF(SP_SUL!M726="","*",SP_SUL!M726)</f>
        <v>ZPT-ZPG-ZPT</v>
      </c>
      <c r="H725" s="115">
        <f>IF(SP_SUL!K726="","*",SP_SUL!K726)</f>
        <v>108.4</v>
      </c>
      <c r="I725" s="112">
        <f>IF(SP_SUL!O726="","*",SP_SUL!O726)</f>
        <v>0.33333333333333331</v>
      </c>
      <c r="J725" s="112">
        <f>IF(SP_SUL!P726="","*",SP_SUL!P726)</f>
        <v>4.1666666666666664E-2</v>
      </c>
      <c r="K725" s="82" t="str">
        <f>IF(SP_SUL!AK726="","*",SP_SUL!AK726)</f>
        <v>109ZPT</v>
      </c>
      <c r="L725" s="82" t="str">
        <f>IF(SP_SUL!AM726="","*",SP_SUL!AM726)</f>
        <v>ZPT-ZPG-ZPT</v>
      </c>
      <c r="M725" s="82">
        <f>IF(SP_SUL!AP726="","*",SP_SUL!AP726)</f>
        <v>108.4</v>
      </c>
      <c r="N725" s="82" t="str">
        <f>IF(SP_SUL!AM726="","*",SP_SUL!AM726)</f>
        <v>ZPT-ZPG-ZPT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Oportunidade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EXPANSÃO TURMA 1</v>
      </c>
      <c r="F726" s="82" t="str">
        <f>IF(SP_SUL!H727="","*",SP_SUL!H727)</f>
        <v>-</v>
      </c>
      <c r="G726" s="82" t="str">
        <f>IF(SP_SUL!M727="","*",SP_SUL!M727)</f>
        <v>109-ZGM</v>
      </c>
      <c r="H726" s="115">
        <f>IF(SP_SUL!K727="","*",SP_SUL!K727)</f>
        <v>108.75</v>
      </c>
      <c r="I726" s="112">
        <f>IF(SP_SUL!O727="","*",SP_SUL!O727)</f>
        <v>0.35416666666666669</v>
      </c>
      <c r="J726" s="112">
        <f>IF(SP_SUL!P727="","*",SP_SUL!P727)</f>
        <v>6.25E-2</v>
      </c>
      <c r="K726" s="82" t="str">
        <f>IF(SP_SUL!AK727="","*",SP_SUL!AK727)</f>
        <v>-</v>
      </c>
      <c r="L726" s="82" t="str">
        <f>IF(SP_SUL!AM727="","*",SP_SUL!AM727)</f>
        <v>109-ZGM</v>
      </c>
      <c r="M726" s="82">
        <f>IF(SP_SUL!AP727="","*",SP_SUL!AP727)</f>
        <v>108.75</v>
      </c>
      <c r="N726" s="82" t="str">
        <f>IF(SP_SUL!AM727="","*",SP_SUL!AM727)</f>
        <v>109-ZGM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2062</v>
      </c>
      <c r="V1" s="260"/>
      <c r="W1" s="260"/>
    </row>
    <row r="2" spans="1:23" ht="15" customHeight="1">
      <c r="A2" s="86" t="s">
        <v>2063</v>
      </c>
      <c r="B2" s="86" t="s">
        <v>2058</v>
      </c>
      <c r="C2" s="86" t="s">
        <v>411</v>
      </c>
      <c r="D2" s="87" t="s">
        <v>995</v>
      </c>
      <c r="E2" s="87" t="s">
        <v>4</v>
      </c>
      <c r="F2" s="87" t="s">
        <v>2057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2064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Contrato</v>
      </c>
      <c r="C687" s="144" t="str">
        <f>IF(SP_SUL!Z690="","*",SP_SUL!Z690)</f>
        <v>*</v>
      </c>
      <c r="D687" s="138" t="str">
        <f>IF(SP_SUL!S690="","*",SP_SUL!S690)</f>
        <v>SP SUL</v>
      </c>
      <c r="E687" s="138" t="str">
        <f>IF(SP_SUL!T690="","*",SP_SUL!T690)</f>
        <v>ZBV-ZRX</v>
      </c>
      <c r="F687" s="143">
        <f>IF(SP_SUL!B690="","*",SP_SUL!B690)</f>
        <v>46445</v>
      </c>
      <c r="G687" s="143" t="str">
        <f>IF(SP_SUL!D690="","*",SP_SUL!D690)</f>
        <v>A74</v>
      </c>
      <c r="H687" s="143" t="str">
        <f>IF(SP_SUL!F690="","*",SP_SUL!F690)</f>
        <v>DETECÇÃO - RONDA 7 DIAS</v>
      </c>
      <c r="I687" s="143" t="str">
        <f>IF(SP_SUL!H690="","*",SP_SUL!H690)</f>
        <v>ZTT-2</v>
      </c>
      <c r="J687" s="143" t="str">
        <f>IF(SP_SUL!I690="","*",SP_SUL!I690)</f>
        <v>ZTO</v>
      </c>
      <c r="K687" s="138" t="str">
        <f>IF(SP_SUL!M690="","*",SP_SUL!M690)</f>
        <v>ZTT-ZTO</v>
      </c>
      <c r="L687" s="138" t="str">
        <f>IF(SP_SUL!N690="","*",SP_SUL!N690)</f>
        <v>ZTTZTO</v>
      </c>
      <c r="M687" s="139">
        <f>IF(SP_SUL!J690="","*",SP_SUL!J690)</f>
        <v>70</v>
      </c>
      <c r="N687" s="142">
        <f>IF(SP_SUL!K690="","*",SP_SUL!K690)</f>
        <v>95</v>
      </c>
      <c r="O687" s="142" t="str">
        <f>IF(SP_SUL!L690="","*",SP_SUL!L690)</f>
        <v>-</v>
      </c>
      <c r="P687" s="141">
        <f>IF(SP_SUL!O690="","*",SP_SUL!O690)</f>
        <v>0.35416666666666669</v>
      </c>
      <c r="Q687" s="141">
        <f>IF(SP_SUL!P690="","*",SP_SUL!P690)</f>
        <v>4.1666666666666664E-2</v>
      </c>
      <c r="R687" s="143" t="str">
        <f>IF(SP_SUL!Q690="","*",CONCATENATE(SP_SUL!Q690," ",SP_SUL!R690))</f>
        <v>50 KM</v>
      </c>
      <c r="S687" s="143" t="str">
        <f>IF(SP_SUL!V690="","*",SP_SUL!V690)</f>
        <v>Jhon</v>
      </c>
      <c r="T687" s="143" t="str">
        <f>IF(SP_SUL!W690="","*",SP_SUL!W690)</f>
        <v>R7D</v>
      </c>
      <c r="U687" s="136">
        <f ca="1">_xlfn.XLOOKUP(G687&amp;$U$2,BS_CONTROLE[CHAVE],BS_CONTROLE[Quantidade_11],"-")</f>
        <v>90</v>
      </c>
      <c r="V687" s="136">
        <f ca="1">_xlfn.XLOOKUP(G687&amp;$V$2,BS_CONTROLE[CHAVE],BS_CONTROLE[Quantidade_11],"-")</f>
        <v>100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46445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*</v>
      </c>
      <c r="B689" s="144" t="str">
        <f>IF(SP_SUL!X692="","*",SP_SUL!X692)</f>
        <v>Oportunidade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46445</v>
      </c>
      <c r="G689" s="143" t="str">
        <f>IF(SP_SUL!D692="","*",SP_SUL!D692)</f>
        <v>KLECIO (TP-699)</v>
      </c>
      <c r="H689" s="143" t="str">
        <f>IF(SP_SUL!F692="","*",SP_SUL!F692)</f>
        <v>PDM - SOLDA</v>
      </c>
      <c r="I689" s="143" t="str">
        <f>IF(SP_SUL!H692="","*",SP_SUL!H692)</f>
        <v>-</v>
      </c>
      <c r="J689" s="143" t="str">
        <f>IF(SP_SUL!I692="","*",SP_SUL!I692)</f>
        <v>-</v>
      </c>
      <c r="K689" s="138" t="str">
        <f>IF(SP_SUL!M692="","*",SP_SUL!M692)</f>
        <v>ZTT-ZLI</v>
      </c>
      <c r="L689" s="138" t="str">
        <f>IF(SP_SUL!N692="","*",SP_SUL!N692)</f>
        <v>ZTTK971</v>
      </c>
      <c r="M689" s="139">
        <f>IF(SP_SUL!J692="","*",SP_SUL!J692)</f>
        <v>70</v>
      </c>
      <c r="N689" s="142">
        <f>IF(SP_SUL!K692="","*",SP_SUL!K692)</f>
        <v>97.4</v>
      </c>
      <c r="O689" s="142" t="str">
        <f>IF(SP_SUL!L692="","*",SP_SUL!L692)</f>
        <v>-</v>
      </c>
      <c r="P689" s="141">
        <f>IF(SP_SUL!O692="","*",SP_SUL!O692)</f>
        <v>0.375</v>
      </c>
      <c r="Q689" s="141">
        <f>IF(SP_SUL!P692="","*",SP_SUL!P692)</f>
        <v>6.25E-2</v>
      </c>
      <c r="R689" s="143" t="str">
        <f>IF(SP_SUL!Q692="","*",CONCATENATE(SP_SUL!Q692," ",SP_SUL!R692))</f>
        <v>1 Nº DE SOLDA</v>
      </c>
      <c r="S689" s="143" t="str">
        <f>IF(SP_SUL!V692="","*",SP_SUL!V692)</f>
        <v xml:space="preserve">Klecio </v>
      </c>
      <c r="T689" s="143" t="str">
        <f>IF(SP_SUL!W692="","*",SP_SUL!W692)</f>
        <v xml:space="preserve">Execução de solda - Condicionado a temperatura </v>
      </c>
      <c r="U689" s="136">
        <f ca="1">_xlfn.XLOOKUP(G689&amp;$U$2,BS_CONTROLE[CHAVE],BS_CONTROLE[Quantidade_11],"-")</f>
        <v>0</v>
      </c>
      <c r="V689" s="136">
        <f ca="1">_xlfn.XLOOKUP(G689&amp;$V$2,BS_CONTROLE[CHAVE],BS_CONTROLE[Quantidade_11],"-")</f>
        <v>0</v>
      </c>
      <c r="W689" s="136">
        <f ca="1">_xlfn.XLOOKUP(G689&amp;$W$2,BS_CONTROLE[CHAVE],BS_CONTROLE[Quantidade_11],"-")</f>
        <v>1</v>
      </c>
    </row>
    <row r="690" spans="1:23" hidden="1">
      <c r="A690" s="144" t="str">
        <f>IF(SP_SUL!Y693="","*",SP_SUL!Y693)</f>
        <v>*</v>
      </c>
      <c r="B690" s="144" t="str">
        <f>IF(SP_SUL!X693="","*",SP_SUL!X693)</f>
        <v>Contrato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46445</v>
      </c>
      <c r="G690" s="143" t="str">
        <f>IF(SP_SUL!D693="","*",SP_SUL!D693)</f>
        <v>E42</v>
      </c>
      <c r="H690" s="143" t="str">
        <f>IF(SP_SUL!F693="","*",SP_SUL!F693)</f>
        <v>TRILHEIRO - DESCARGA</v>
      </c>
      <c r="I690" s="143" t="str">
        <f>IF(SP_SUL!H693="","*",SP_SUL!H693)</f>
        <v>ZBV3</v>
      </c>
      <c r="J690" s="143" t="str">
        <f>IF(SP_SUL!I693="","*",SP_SUL!I693)</f>
        <v>ZBV3</v>
      </c>
      <c r="K690" s="138" t="str">
        <f>IF(SP_SUL!M693="","*",SP_SUL!M693)</f>
        <v>ZBM-ZHO</v>
      </c>
      <c r="L690" s="138" t="str">
        <f>IF(SP_SUL!N693="","*",SP_SUL!N693)</f>
        <v>ZBM1/ZK57ZHO</v>
      </c>
      <c r="M690" s="139">
        <f>IF(SP_SUL!J693="","*",SP_SUL!J693)</f>
        <v>68</v>
      </c>
      <c r="N690" s="142">
        <f>IF(SP_SUL!K693="","*",SP_SUL!K693)</f>
        <v>54.96</v>
      </c>
      <c r="O690" s="142">
        <f>IF(SP_SUL!L693="","*",SP_SUL!L693)</f>
        <v>57.484000000000002</v>
      </c>
      <c r="P690" s="141">
        <f>IF(SP_SUL!O693="","*",SP_SUL!O693)</f>
        <v>0.41666666666666669</v>
      </c>
      <c r="Q690" s="141">
        <f>IF(SP_SUL!P693="","*",SP_SUL!P693)</f>
        <v>8.3333333333333329E-2</v>
      </c>
      <c r="R690" s="143" t="str">
        <f>IF(SP_SUL!Q693="","*",CONCATENATE(SP_SUL!Q693," ",SP_SUL!R693))</f>
        <v>2496 M</v>
      </c>
      <c r="S690" s="143" t="str">
        <f>IF(SP_SUL!V693="","*",SP_SUL!V693)</f>
        <v>Israel</v>
      </c>
      <c r="T690" s="143" t="str">
        <f>IF(SP_SUL!W693="","*",SP_SUL!W693)</f>
        <v>Descarga de trilho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312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46445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*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46445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*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46445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112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>
        <f ca="1">_xlfn.XLOOKUP(G697&amp;$W$2,BS_CONTROLE[CHAVE],BS_CONTROLE[Quantidade_11],"-")</f>
        <v>0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>
        <f ca="1">_xlfn.XLOOKUP(G698&amp;$W$2,BS_CONTROLE[CHAVE],BS_CONTROLE[Quantidade_11],"-")</f>
        <v>0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>
        <f ca="1">_xlfn.XLOOKUP(G699&amp;$W$2,BS_CONTROLE[CHAVE],BS_CONTROLE[Quantidade_11],"-")</f>
        <v>0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46445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46445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1550</v>
      </c>
    </row>
    <row r="704" spans="1:23" hidden="1">
      <c r="A704" s="144" t="str">
        <f>IF(SP_SUL!Y707="","*",SP_SUL!Y707)</f>
        <v>*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46445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 t="str">
        <f>IF(SP_SUL!B708="","*",SP_SUL!B708)</f>
        <v>*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 t="str">
        <f>IF(SP_SUL!B709="","*",SP_SUL!B709)</f>
        <v>*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46445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 xml:space="preserve">
Interdição de 08h nas seguintes SB’s: ZEJ-2 / 148ZEJ-2 / 149148-2 / 150149-2 / ZRB150-2
Considerar abertura na MC9 motivo 21 do W97;
MC1 da V96 em K67ZEV-2 às 07h e circula em licença até ZRB150-2 KM 150+000;_x000B_MC1 do W97 em Z3VZEV-1 às 07h10 e circula em licença até ZRB150-2 KM 151+000; enviar lic SOS compartilhando SB com V96.
MC1 do W96 em ZEM-1 às 07h e circula em licença até KM 150+000 em 150149-2;
Deslocar helper de ZEJ para outro desvio (LN da Cavan); Possibilidade de manter ZEJ2 livre para engatar helper no 1° intervalo;
Necessidade de invasão por 40min no travessão de ZEV na sexta hora de intervalo para descarga de pedra; 
Avaliar possibilidade de descarregar já invertendo para Via 1 e finalizar o trem na L3 de ZEV-1;
Socaria de encaixe no travessão de ZRB por 30min com a V96 na ultima hora de intervalo.
W96 termina a descarga na 5ª (quinta) hora de intervalo e parte para finalizar na LJ de ZEM-1</v>
      </c>
      <c r="U708" s="136" t="str">
        <f ca="1">_xlfn.XLOOKUP(G708&amp;$U$2,BS_CONTROLE[CHAVE],BS_CONTROLE[Quantidade_11],"-")</f>
        <v>-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46445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46445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46445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1</v>
      </c>
      <c r="V711" s="136">
        <f ca="1">_xlfn.XLOOKUP(G711&amp;$V$2,BS_CONTROLE[CHAVE],BS_CONTROLE[Quantidade_11],"-")</f>
        <v>0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 t="str">
        <f>IF(SP_SUL!B717="","*",SP_SUL!B717)</f>
        <v>*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46445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>
        <f ca="1">_xlfn.XLOOKUP(G715&amp;$W$2,BS_CONTROLE[CHAVE],BS_CONTROLE[Quantidade_11],"-")</f>
        <v>1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 t="str">
        <f>IF(SP_SUL!B720="","*",SP_SUL!B720)</f>
        <v>*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 t="str">
        <f>IF(SP_SUL!B721="","*",SP_SUL!B721)</f>
        <v>*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 t="str">
        <f>IF(SP_SUL!B722="","*",SP_SUL!B722)</f>
        <v>*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Contrato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 t="str">
        <f>IF(SP_SUL!B726="","*",SP_SUL!B726)</f>
        <v>*</v>
      </c>
      <c r="G723" s="143" t="str">
        <f>IF(SP_SUL!D726="","*",SP_SUL!D726)</f>
        <v>A84</v>
      </c>
      <c r="H723" s="143" t="str">
        <f>IF(SP_SUL!F726="","*",SP_SUL!F726)</f>
        <v>DETECÇÃO - RONDA 7 DIAS</v>
      </c>
      <c r="I723" s="143" t="str">
        <f>IF(SP_SUL!H726="","*",SP_SUL!H726)</f>
        <v>109ZPT</v>
      </c>
      <c r="J723" s="143" t="str">
        <f>IF(SP_SUL!I726="","*",SP_SUL!I726)</f>
        <v>ZPT105</v>
      </c>
      <c r="K723" s="138" t="str">
        <f>IF(SP_SUL!M726="","*",SP_SUL!M726)</f>
        <v>ZPT-ZPG-ZPT</v>
      </c>
      <c r="L723" s="138" t="str">
        <f>IF(SP_SUL!N726="","*",SP_SUL!N726)</f>
        <v>ZPTZGPZPT</v>
      </c>
      <c r="M723" s="139">
        <f>IF(SP_SUL!J726="","*",SP_SUL!J726)</f>
        <v>92</v>
      </c>
      <c r="N723" s="142">
        <f>IF(SP_SUL!K726="","*",SP_SUL!K726)</f>
        <v>108.4</v>
      </c>
      <c r="O723" s="142" t="str">
        <f>IF(SP_SUL!L726="","*",SP_SUL!L726)</f>
        <v>*</v>
      </c>
      <c r="P723" s="141">
        <f>IF(SP_SUL!O726="","*",SP_SUL!O726)</f>
        <v>0.33333333333333331</v>
      </c>
      <c r="Q723" s="141">
        <f>IF(SP_SUL!P726="","*",SP_SUL!P726)</f>
        <v>4.1666666666666664E-2</v>
      </c>
      <c r="R723" s="143" t="str">
        <f>IF(SP_SUL!Q726="","*",CONCATENATE(SP_SUL!Q726," ",SP_SUL!R726))</f>
        <v>40 KM</v>
      </c>
      <c r="S723" s="143" t="str">
        <f>IF(SP_SUL!V726="","*",SP_SUL!V726)</f>
        <v>Jhon</v>
      </c>
      <c r="T723" s="143" t="str">
        <f>IF(SP_SUL!W726="","*",SP_SUL!W726)</f>
        <v>R7D</v>
      </c>
      <c r="U723" s="136">
        <f ca="1">_xlfn.XLOOKUP(G723&amp;$U$2,BS_CONTROLE[CHAVE],BS_CONTROLE[Quantidade_11],"-")</f>
        <v>40</v>
      </c>
      <c r="V723" s="136">
        <f ca="1">_xlfn.XLOOKUP(G723&amp;$V$2,BS_CONTROLE[CHAVE],BS_CONTROLE[Quantidade_11],"-")</f>
        <v>0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Oportunidade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 t="str">
        <f>IF(SP_SUL!B727="","*",SP_SUL!B727)</f>
        <v>*</v>
      </c>
      <c r="G724" s="143" t="str">
        <f>IF(SP_SUL!D727="","*",SP_SUL!D727)</f>
        <v>EXPANSÃO TURMA 1</v>
      </c>
      <c r="H724" s="143" t="str">
        <f>IF(SP_SUL!F727="","*",SP_SUL!F727)</f>
        <v>EXPANSÃO - SOLDA</v>
      </c>
      <c r="I724" s="143" t="str">
        <f>IF(SP_SUL!H727="","*",SP_SUL!H727)</f>
        <v>-</v>
      </c>
      <c r="J724" s="143" t="str">
        <f>IF(SP_SUL!I727="","*",SP_SUL!I727)</f>
        <v>-</v>
      </c>
      <c r="K724" s="138" t="str">
        <f>IF(SP_SUL!M727="","*",SP_SUL!M727)</f>
        <v>109-ZGM</v>
      </c>
      <c r="L724" s="138" t="str">
        <f>IF(SP_SUL!N727="","*",SP_SUL!N727)</f>
        <v>1101093/1101091</v>
      </c>
      <c r="M724" s="139">
        <f>IF(SP_SUL!J727="","*",SP_SUL!J727)</f>
        <v>30</v>
      </c>
      <c r="N724" s="142">
        <f>IF(SP_SUL!K727="","*",SP_SUL!K727)</f>
        <v>108.75</v>
      </c>
      <c r="O724" s="142">
        <f>IF(SP_SUL!L727="","*",SP_SUL!L727)</f>
        <v>109</v>
      </c>
      <c r="P724" s="141">
        <f>IF(SP_SUL!O727="","*",SP_SUL!O727)</f>
        <v>0.35416666666666669</v>
      </c>
      <c r="Q724" s="141">
        <f>IF(SP_SUL!P727="","*",SP_SUL!P727)</f>
        <v>6.25E-2</v>
      </c>
      <c r="R724" s="143" t="str">
        <f>IF(SP_SUL!Q727="","*",CONCATENATE(SP_SUL!Q727," ",SP_SUL!R727))</f>
        <v>1 Nº DE SOLDA</v>
      </c>
      <c r="S724" s="143" t="str">
        <f>IF(SP_SUL!V727="","*",SP_SUL!V727)</f>
        <v>Pedro</v>
      </c>
      <c r="T724" s="143" t="str">
        <f>IF(SP_SUL!W727="","*",SP_SUL!W727)</f>
        <v xml:space="preserve">Execução de solda - Condicionado a temperatura </v>
      </c>
      <c r="U724" s="136">
        <f ca="1">_xlfn.XLOOKUP(G724&amp;$U$2,BS_CONTROLE[CHAVE],BS_CONTROLE[Quantidade_11],"-")</f>
        <v>0</v>
      </c>
      <c r="V724" s="136">
        <f ca="1">_xlfn.XLOOKUP(G724&amp;$V$2,BS_CONTROLE[CHAVE],BS_CONTROLE[Quantidade_11],"-")</f>
        <v>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2065</v>
      </c>
      <c r="C2" s="120" t="s">
        <v>980</v>
      </c>
      <c r="D2" s="75" t="s">
        <v>982</v>
      </c>
      <c r="E2" s="75" t="s">
        <v>2066</v>
      </c>
      <c r="F2" s="98" t="s">
        <v>2067</v>
      </c>
      <c r="G2" s="75" t="s">
        <v>2068</v>
      </c>
      <c r="H2" s="75" t="s">
        <v>2069</v>
      </c>
      <c r="I2" s="75" t="s">
        <v>2070</v>
      </c>
      <c r="J2" s="75" t="s">
        <v>2071</v>
      </c>
      <c r="K2" s="77" t="s">
        <v>2072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>
        <f>IF(SP_SUL!B690="","*",SP_SUL!B690)</f>
        <v>46445</v>
      </c>
      <c r="D685" s="93" t="str">
        <f>IF(SP_SUL!D690="","*",SP_SUL!D690)</f>
        <v>A74</v>
      </c>
      <c r="E685" s="93" t="str">
        <f>IF(SP_SUL!H690="","*",SP_SUL!H690)</f>
        <v>ZTT-2</v>
      </c>
      <c r="F685" s="99" t="str">
        <f>IF(SP_SUL!M690="","*",SP_SUL!M690)</f>
        <v>ZTT-ZTO</v>
      </c>
      <c r="G685" s="94" t="str">
        <f>IF(SP_SUL!I690="","*",SP_SUL!I690)</f>
        <v>ZTO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46445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>
        <f>IF(SP_SUL!B692="","*",SP_SUL!B692)</f>
        <v>46445</v>
      </c>
      <c r="D687" s="93" t="str">
        <f>IF(SP_SUL!D692="","*",SP_SUL!D692)</f>
        <v>KLECIO (TP-699)</v>
      </c>
      <c r="E687" s="93" t="str">
        <f>IF(SP_SUL!H692="","*",SP_SUL!H692)</f>
        <v>-</v>
      </c>
      <c r="F687" s="99" t="str">
        <f>IF(SP_SUL!M692="","*",SP_SUL!M692)</f>
        <v>ZTT-ZLI</v>
      </c>
      <c r="G687" s="94" t="str">
        <f>IF(SP_SUL!I692="","*",SP_SUL!I692)</f>
        <v>-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>
        <f>IF(SP_SUL!B693="","*",SP_SUL!B693)</f>
        <v>46445</v>
      </c>
      <c r="D688" s="93" t="str">
        <f>IF(SP_SUL!D693="","*",SP_SUL!D693)</f>
        <v>E42</v>
      </c>
      <c r="E688" s="93" t="str">
        <f>IF(SP_SUL!H693="","*",SP_SUL!H693)</f>
        <v>ZBV3</v>
      </c>
      <c r="F688" s="99" t="str">
        <f>IF(SP_SUL!M693="","*",SP_SUL!M693)</f>
        <v>ZBM-ZHO</v>
      </c>
      <c r="G688" s="94" t="str">
        <f>IF(SP_SUL!I693="","*",SP_SUL!I693)</f>
        <v>ZBV3</v>
      </c>
      <c r="H688" s="94" t="str">
        <f>IF(SP_SUL!AB693="","*",SP_SUL!AB693)</f>
        <v>FIXO</v>
      </c>
      <c r="I688" s="94" t="str">
        <f>IF(SP_SUL!AC693="","*",SP_SUL!AC693)</f>
        <v>ACIONAMENTO</v>
      </c>
      <c r="J688" s="95" t="str">
        <f>IF(SP_SUL!AA693="","*",SP_SUL!AA693)</f>
        <v>2 Navas + Lucas + Francisco</v>
      </c>
      <c r="K688" s="96">
        <f>IF(SP_SUL!AD693="","*",SP_SUL!AD693)</f>
        <v>0.33333333333333331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>
        <f>IF(SP_SUL!B696="","*",SP_SUL!B696)</f>
        <v>46445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*</v>
      </c>
      <c r="C693" s="94">
        <f>IF(SP_SUL!B698="","*",SP_SUL!B698)</f>
        <v>46445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>
        <f>IF(SP_SUL!B699="","*",SP_SUL!B699)</f>
        <v>46445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FIXO</v>
      </c>
      <c r="I698" s="94" t="str">
        <f>IF(SP_SUL!AC703="","*",SP_SUL!AC703)</f>
        <v>ACIONAMENTO</v>
      </c>
      <c r="J698" s="95">
        <f>IF(SP_SUL!AA703="","*",SP_SUL!AA703)</f>
        <v>1</v>
      </c>
      <c r="K698" s="96">
        <f>IF(SP_SUL!AD703="","*",SP_SUL!AD703)</f>
        <v>0.29166666666666669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>
        <f>IF(SP_SUL!B705="","*",SP_SUL!B705)</f>
        <v>46445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>
        <f>IF(SP_SUL!B706="","*",SP_SUL!B706)</f>
        <v>46445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*</v>
      </c>
      <c r="C702" s="94">
        <f>IF(SP_SUL!B707="","*",SP_SUL!B707)</f>
        <v>46445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>
        <f>IF(SP_SUL!B711="","*",SP_SUL!B711)</f>
        <v>46445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>
        <f>IF(SP_SUL!B712="","*",SP_SUL!B712)</f>
        <v>46445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*</v>
      </c>
      <c r="C708" s="94">
        <f>IF(SP_SUL!B713="","*",SP_SUL!B713)</f>
        <v>46445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>
        <f>IF(SP_SUL!B714="","*",SP_SUL!B714)</f>
        <v>46445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>
        <f>IF(SP_SUL!B718="","*",SP_SUL!B718)</f>
        <v>46445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A84</v>
      </c>
      <c r="E721" s="93" t="str">
        <f>IF(SP_SUL!H726="","*",SP_SUL!H726)</f>
        <v>109ZPT</v>
      </c>
      <c r="F721" s="99" t="str">
        <f>IF(SP_SUL!M726="","*",SP_SUL!M726)</f>
        <v>ZPT-ZPG-ZPT</v>
      </c>
      <c r="G721" s="94" t="str">
        <f>IF(SP_SUL!I726="","*",SP_SUL!I726)</f>
        <v>ZPT105</v>
      </c>
      <c r="H721" s="94" t="str">
        <f>IF(SP_SUL!AB726="","*",SP_SUL!AB726)</f>
        <v>FIXO</v>
      </c>
      <c r="I721" s="94" t="str">
        <f>IF(SP_SUL!AC726="","*",SP_SUL!AC726)</f>
        <v>*</v>
      </c>
      <c r="J721" s="95">
        <f>IF(SP_SUL!AA726="","*",SP_SUL!AA726)</f>
        <v>1</v>
      </c>
      <c r="K721" s="96">
        <f>IF(SP_SUL!AD726="","*",SP_SUL!AD726)</f>
        <v>0.29166666666666669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EXPANSÃO TURMA 1</v>
      </c>
      <c r="E722" s="93" t="str">
        <f>IF(SP_SUL!H727="","*",SP_SUL!H727)</f>
        <v>-</v>
      </c>
      <c r="F722" s="99" t="str">
        <f>IF(SP_SUL!M727="","*",SP_SUL!M727)</f>
        <v>109-ZGM</v>
      </c>
      <c r="G722" s="94" t="str">
        <f>IF(SP_SUL!I727="","*",SP_SUL!I727)</f>
        <v>-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-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2073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2026-02-26T17:57:20Z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