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360" documentId="120_S{118792C3-22EF-5104-A093-F22BFE3913F3}" xr6:coauthVersionLast="47" xr6:coauthVersionMax="47" xr10:uidLastSave="{0FC271AE-7F76-4525-9292-84874F4CBB55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85" i="1" l="1" a="1"/>
  <c r="BD185" i="1" s="1"/>
  <c r="BQ343" i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1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6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1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2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39" i="1"/>
  <c r="BQ337" i="1"/>
  <c r="BQ334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3" i="1"/>
  <c r="BQ332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4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1" i="1" a="1"/>
  <c r="BD341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4" i="1" a="1"/>
  <c r="BC334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6" i="1" a="1"/>
  <c r="BC336" i="1" s="1"/>
  <c r="BE333" i="1" a="1"/>
  <c r="BE333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57" i="1" a="1"/>
  <c r="BC357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<sst xmlns="http://schemas.openxmlformats.org/spreadsheetml/2006/main" count="7500" uniqueCount="1658">
  <si>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</si>
  <si>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</si>
  <si>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</si>
  <si>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</si>
  <si>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</si>
  <si>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</si>
  <si>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</si>
  <si>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</si>
  <si>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</si>
  <si>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</si>
  <si>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</si>
  <si>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</si>
  <si>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</si>
  <si>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</si>
  <si>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</si>
  <si>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</si>
  <si>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</si>
  <si>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</si>
  <si>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</si>
  <si>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</si>
  <si>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</si>
  <si>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</si>
  <si>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</si>
  <si>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</si>
  <si>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</si>
  <si>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</si>
  <si>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</si>
  <si>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</si>
  <si>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</si>
  <si>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</si>
  <si>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</si>
  <si>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</si>
  <si>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</si>
  <si>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</si>
  <si>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</si>
  <si>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</si>
  <si>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</si>
  <si>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</si>
  <si>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</si>
  <si>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</si>
  <si>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</si>
  <si>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</si>
  <si>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</si>
  <si>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</si>
  <si>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</si>
  <si>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</si>
  <si>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</si>
  <si>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</si>
  <si>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</si>
  <si>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</si>
  <si>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</si>
  <si>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</si>
  <si>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</si>
  <si>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</si>
  <si>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</si>
  <si>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</si>
  <si>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</si>
  <si>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</si>
  <si>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</si>
  <si>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</si>
  <si>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</si>
  <si>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</si>
  <si>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</si>
  <si>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</si>
  <si>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</si>
  <si>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</si>
  <si>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</si>
  <si>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</si>
  <si>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</si>
  <si>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</si>
  <si>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</si>
  <si>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</si>
  <si>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</si>
  <si>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</si>
  <si>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</si>
  <si>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</si>
  <si>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</si>
  <si>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</si>
  <si>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</si>
  <si>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</si>
  <si>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</si>
  <si>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</si>
  <si>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</si>
  <si>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</si>
  <si>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</si>
  <si>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</si>
  <si>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</si>
  <si>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</si>
  <si>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</si>
  <si>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</si>
  <si>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</si>
  <si>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</si>
  <si>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</si>
  <si>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</si>
  <si>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</si>
  <si>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</si>
  <si>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</si>
  <si>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</si>
  <si>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</si>
  <si>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</si>
  <si>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</si>
  <si>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</si>
  <si>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</si>
  <si>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</si>
  <si>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</si>
  <si>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</si>
  <si>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</si>
  <si>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</si>
  <si>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</si>
  <si>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</si>
  <si>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</si>
  <si>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</si>
  <si>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</si>
  <si>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</si>
  <si>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</si>
  <si>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</si>
  <si>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</si>
  <si>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</si>
  <si>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</si>
  <si>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</si>
  <si>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</si>
  <si>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</si>
  <si>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</si>
  <si>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</si>
  <si>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</si>
  <si>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</si>
  <si>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</si>
  <si>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</si>
  <si>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</si>
  <si>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</si>
  <si>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</si>
  <si>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</si>
  <si>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</si>
  <si>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</si>
  <si>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</si>
  <si>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</si>
  <si>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</si>
  <si>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</si>
  <si>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</si>
  <si>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</si>
  <si>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</si>
  <si>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</si>
  <si>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</si>
  <si>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</si>
  <si>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</si>
  <si>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</si>
  <si>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</si>
  <si>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</si>
  <si>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</si>
  <si>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</si>
  <si>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</si>
  <si>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</si>
  <si>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</si>
  <si>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</si>
  <si>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</si>
  <si>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</si>
  <si>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</si>
  <si>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</si>
  <si>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</si>
  <si>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</si>
  <si>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</si>
  <si>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</si>
  <si>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</si>
  <si>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</si>
  <si>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</si>
  <si>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</si>
  <si>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</si>
  <si>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</si>
  <si>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</si>
  <si>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</si>
  <si>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</si>
  <si>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</si>
  <si>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</si>
  <si>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</si>
  <si>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</si>
  <si>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</si>
  <si>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</si>
  <si>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</si>
  <si>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</si>
  <si>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</si>
  <si>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</si>
  <si>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</si>
  <si>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</si>
  <si>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</si>
  <si>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</si>
  <si>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</si>
  <si>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</si>
  <si>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</si>
  <si>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</si>
  <si>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</si>
  <si>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</si>
  <si>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</si>
  <si>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</si>
  <si>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</si>
  <si>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</si>
  <si>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</si>
  <si>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</si>
  <si>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</si>
  <si>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</si>
  <si>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</si>
  <si>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</si>
  <si>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</si>
  <si>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</si>
  <si>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</si>
  <si>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</si>
  <si>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</si>
  <si>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</si>
  <si>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</si>
  <si>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</si>
  <si>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</si>
  <si>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</si>
  <si>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</si>
  <si>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</si>
  <si>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</si>
  <si>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</si>
  <si>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</si>
  <si>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</si>
  <si>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</si>
  <si>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</si>
  <si>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</si>
  <si>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</si>
  <si>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</si>
  <si>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</si>
  <si>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</si>
  <si>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</si>
  <si>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</si>
  <si>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</si>
  <si>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</si>
  <si>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</si>
  <si>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</si>
  <si>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</si>
  <si>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</si>
  <si>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</si>
  <si>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</si>
  <si>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</si>
  <si>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</si>
  <si>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</si>
  <si>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</si>
  <si>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</si>
  <si>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</si>
  <si>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</si>
  <si>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</si>
  <si>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</si>
  <si>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</si>
  <si>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</si>
  <si>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</si>
  <si>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</si>
  <si>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</si>
  <si>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</si>
  <si>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</si>
  <si>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</si>
  <si>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</si>
  <si>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</si>
  <si>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</si>
  <si>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</si>
  <si>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</si>
  <si>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</si>
  <si>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</si>
  <si>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</si>
  <si>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</si>
  <si>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</si>
  <si>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</si>
  <si>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</si>
  <si>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</si>
  <si>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</si>
  <si>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</si>
  <si>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</si>
  <si>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</si>
  <si>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</si>
  <si>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</si>
  <si>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</si>
  <si>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</si>
  <si>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</si>
  <si>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</si>
  <si>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</si>
  <si>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</si>
  <si>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</si>
  <si>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</si>
  <si>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</si>
  <si>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</si>
  <si>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</si>
  <si>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</si>
  <si>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</si>
  <si>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</si>
  <si>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</si>
  <si>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</si>
  <si>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</si>
  <si>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</si>
  <si>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</si>
  <si>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</si>
  <si>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</si>
  <si>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</si>
  <si>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</si>
  <si>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</si>
  <si>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</si>
  <si>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</si>
  <si>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</si>
  <si>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</si>
  <si>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</si>
  <si>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</si>
  <si>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</si>
  <si>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</si>
  <si>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</si>
  <si>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</si>
  <si>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</si>
  <si>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</si>
  <si>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</si>
  <si>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</si>
  <si>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</si>
  <si>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</si>
  <si>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</si>
  <si>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</si>
  <si>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</si>
  <si>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</si>
  <si>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</si>
  <si>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</si>
  <si>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</si>
  <si>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</si>
  <si>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</si>
  <si>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</si>
  <si>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</si>
  <si>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</si>
  <si>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</si>
  <si>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</si>
  <si>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</si>
  <si>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</si>
  <si>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</si>
  <si>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</si>
  <si>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</si>
  <si>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</si>
  <si>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</si>
  <si>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</si>
  <si>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</si>
  <si>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</si>
  <si>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</si>
  <si>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</si>
  <si>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</si>
  <si>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</si>
  <si>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</si>
  <si>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</si>
  <si>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</si>
  <si>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</si>
  <si>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</si>
  <si>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</si>
  <si>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</si>
  <si>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</si>
  <si>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</si>
  <si>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</si>
  <si>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</si>
  <si>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</si>
  <si>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</si>
  <si>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</si>
  <si>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</si>
  <si>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</si>
  <si>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</si>
  <si>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</si>
  <si>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</si>
  <si>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</si>
  <si>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</si>
  <si>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</si>
  <si>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</si>
  <si>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</si>
  <si>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</si>
  <si>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</si>
  <si>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</si>
  <si>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</si>
  <si>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</si>
  <si>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</si>
  <si>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</si>
  <si>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</si>
  <si>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</si>
  <si>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</si>
  <si>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</si>
  <si>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</si>
  <si>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</si>
  <si>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</si>
  <si>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</si>
  <si>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</si>
  <si>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</si>
  <si>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</si>
  <si>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</si>
  <si>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</si>
  <si>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</si>
  <si>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</si>
  <si>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</si>
  <si>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</si>
  <si>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</si>
  <si>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</si>
  <si>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</si>
  <si>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</si>
  <si>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</si>
  <si>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</si>
  <si>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</si>
  <si>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</si>
  <si>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</si>
  <si>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</si>
  <si>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</si>
  <si>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</si>
  <si>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</si>
  <si>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</si>
  <si>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</si>
  <si>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</si>
  <si>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</si>
  <si>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</si>
  <si>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</si>
  <si>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</si>
  <si>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</si>
  <si>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</si>
  <si>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</si>
  <si>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</si>
  <si>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</si>
  <si>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</si>
  <si>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</si>
  <si>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</si>
  <si>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</si>
  <si>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</si>
  <si>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</si>
  <si>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</si>
  <si>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</si>
  <si>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</si>
  <si>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</si>
  <si>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</si>
  <si>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</si>
  <si>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</si>
  <si>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</si>
  <si>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</si>
  <si>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</si>
  <si>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</si>
  <si>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</si>
  <si>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</si>
  <si>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</si>
  <si>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</si>
  <si>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</si>
  <si>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</si>
  <si>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</si>
  <si>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</si>
  <si>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</si>
  <si>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</si>
  <si>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</si>
  <si>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</si>
  <si>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</si>
  <si>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</si>
  <si>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</si>
  <si>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</si>
  <si>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</si>
  <si>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</si>
  <si>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</si>
  <si>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</si>
  <si>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</si>
  <si>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</si>
  <si>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</si>
  <si>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</si>
  <si>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</si>
  <si>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</si>
  <si>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</si>
  <si>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</si>
  <si>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</si>
  <si>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</si>
  <si>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</si>
  <si>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</si>
  <si>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</si>
  <si>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</si>
  <si>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</si>
  <si>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</si>
  <si>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</si>
  <si>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</si>
  <si>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</si>
  <si>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</si>
  <si>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</si>
  <si>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</si>
  <si>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</si>
  <si>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</si>
  <si>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</si>
  <si>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</si>
  <si>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</si>
  <si>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</si>
  <si>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</si>
  <si>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</si>
  <si>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</si>
  <si>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</si>
  <si>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</si>
  <si>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</si>
  <si>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</si>
  <si>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</si>
  <si>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</si>
  <si>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</si>
  <si>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</si>
  <si>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</si>
  <si>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</si>
  <si>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</si>
  <si>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</si>
  <si>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</si>
  <si>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</si>
  <si>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</si>
  <si>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</si>
  <si>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</si>
  <si>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</si>
  <si>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</si>
  <si>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</si>
  <si>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</si>
  <si>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</si>
  <si>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</si>
  <si>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</si>
  <si>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</si>
  <si>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</si>
  <si>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</si>
  <si>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</si>
  <si>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</si>
  <si>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</si>
  <si>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</si>
  <si>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</si>
  <si>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</si>
  <si>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</si>
  <si>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</si>
  <si>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</si>
  <si>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</si>
  <si>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</si>
  <si>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</si>
  <si>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</si>
  <si>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</si>
  <si>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</si>
  <si>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</si>
  <si>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</si>
  <si>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</si>
  <si>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</si>
  <si>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</si>
  <si>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</si>
  <si>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</si>
  <si>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</si>
  <si>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</si>
  <si>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</si>
  <si>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</si>
  <si>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</si>
  <si>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</si>
  <si>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</si>
  <si>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</si>
  <si>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</si>
  <si>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</si>
  <si>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</si>
  <si>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</si>
  <si>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</si>
  <si>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</si>
  <si>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</si>
  <si>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</si>
  <si>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</si>
  <si>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</si>
  <si>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</si>
  <si>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</si>
  <si>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</si>
  <si>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</si>
  <si>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</si>
  <si>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</si>
  <si>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</si>
  <si>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</si>
  <si>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</si>
  <si>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</si>
  <si>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</si>
  <si>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</si>
  <si>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</si>
  <si>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</si>
  <si>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</si>
  <si>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</si>
  <si>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</si>
  <si>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</si>
  <si>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</si>
  <si>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</si>
  <si>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</si>
  <si>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</si>
  <si>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</si>
  <si>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</si>
  <si>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</si>
  <si>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</si>
  <si>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</si>
  <si>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</si>
  <si>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</si>
  <si>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</si>
  <si>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</si>
  <si>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</si>
  <si>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</si>
  <si>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</si>
  <si>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</si>
  <si>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</si>
  <si>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</si>
  <si>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</si>
  <si>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</si>
  <si>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</si>
  <si>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</si>
  <si>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</si>
  <si>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</si>
  <si>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</si>
  <si>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</si>
  <si>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</si>
  <si>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</si>
  <si>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</si>
  <si>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</si>
  <si>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</si>
  <si>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</si>
  <si>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</si>
  <si>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</si>
  <si>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</si>
  <si>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</si>
  <si>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</si>
  <si>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</si>
  <si>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</si>
  <si>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</si>
  <si>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</si>
  <si>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</si>
  <si>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</si>
  <si>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</si>
  <si>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</si>
  <si>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</si>
  <si>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</si>
  <si>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</si>
  <si>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</si>
  <si>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</si>
  <si>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</si>
  <si>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</si>
  <si>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</si>
  <si>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</si>
  <si>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</si>
  <si>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</si>
  <si>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</si>
  <si>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</si>
  <si>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</si>
  <si>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</si>
  <si>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</si>
  <si>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</si>
  <si>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</si>
  <si>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</si>
  <si>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</si>
  <si>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</si>
  <si>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</si>
  <si>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</si>
  <si>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</si>
  <si>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</si>
  <si>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</si>
  <si>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</si>
  <si>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</si>
  <si>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</si>
  <si>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</si>
  <si>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</si>
  <si>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</si>
  <si>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</si>
  <si>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</si>
  <si>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</si>
  <si>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</si>
  <si>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</si>
  <si>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</si>
  <si>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</si>
  <si>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</si>
  <si>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</si>
  <si>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</si>
  <si>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</si>
  <si>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</si>
  <si>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</si>
  <si>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</si>
  <si>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</si>
  <si>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</si>
  <si>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</si>
  <si>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</si>
  <si>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</si>
  <si>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</si>
  <si>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</si>
  <si>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</si>
  <si>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</si>
  <si>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</si>
  <si>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</si>
  <si>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</si>
  <si>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</si>
  <si>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</si>
  <si>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</si>
  <si>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</si>
  <si>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</si>
  <si>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</si>
  <si>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</si>
  <si>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</si>
  <si>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</si>
  <si>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</si>
  <si>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</si>
  <si>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</si>
  <si>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</si>
  <si>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</si>
  <si>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</si>
  <si>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</si>
  <si>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</si>
  <si>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</si>
  <si>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</si>
  <si>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</si>
  <si>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</si>
  <si>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</si>
  <si>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</si>
  <si>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</si>
  <si>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</si>
  <si>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</si>
  <si>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</si>
  <si>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</si>
  <si>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</si>
  <si>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</si>
  <si>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</si>
  <si>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</si>
  <si>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</si>
  <si>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</si>
  <si>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</si>
  <si>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</si>
  <si>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</si>
  <si>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</si>
  <si>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</si>
  <si>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</si>
  <si>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</si>
  <si>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</si>
  <si>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</si>
  <si>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</si>
  <si>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</si>
  <si>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</si>
  <si>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</si>
  <si>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</si>
  <si>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</si>
  <si>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</si>
  <si>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</si>
  <si>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</si>
  <si>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</si>
  <si>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</si>
  <si>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</si>
  <si>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</si>
  <si>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</si>
  <si>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</si>
  <si>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</si>
  <si>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</si>
  <si>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</si>
  <si>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</si>
  <si>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</si>
  <si>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</si>
  <si>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</si>
  <si>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</si>
  <si>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</si>
  <si>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</si>
  <si>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</si>
  <si>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</si>
  <si>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</si>
  <si>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</si>
  <si>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</si>
  <si>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</si>
  <si>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</si>
  <si>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</si>
  <si>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</si>
  <si>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</si>
  <si>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</si>
  <si>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</si>
  <si>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</si>
  <si>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</si>
  <si>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</si>
  <si>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</si>
  <si>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</si>
  <si>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</si>
  <si>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</si>
  <si>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</si>
  <si>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</si>
  <si>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</si>
  <si>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</si>
  <si>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</si>
  <si>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</si>
  <si>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</si>
  <si>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</si>
  <si>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</si>
  <si>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</si>
  <si>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</si>
  <si>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</si>
  <si>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</si>
  <si>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</si>
  <si>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</si>
  <si>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</si>
  <si>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</si>
  <si>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</si>
  <si>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</si>
  <si>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</si>
  <si>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</si>
  <si>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</si>
  <si>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</si>
  <si>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</si>
  <si>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</si>
  <si>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</si>
  <si>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</si>
  <si>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</si>
  <si>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</si>
  <si>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</si>
  <si>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</si>
  <si>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</si>
  <si>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</si>
  <si>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</si>
  <si>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</si>
  <si>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</si>
  <si>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</si>
  <si>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</si>
  <si>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</si>
  <si>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</si>
  <si>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</si>
  <si>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</si>
  <si>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</si>
  <si>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</si>
  <si>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</si>
  <si>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</si>
  <si>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</si>
  <si>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</si>
  <si>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</si>
  <si>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</si>
  <si>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</si>
  <si>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</si>
  <si>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</si>
  <si>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</si>
  <si>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</si>
  <si>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</si>
  <si>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</si>
  <si>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</si>
  <si>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</si>
  <si>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</si>
  <si>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</si>
  <si>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</si>
  <si>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</si>
  <si>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</si>
  <si>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</si>
  <si>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</si>
  <si>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</si>
  <si>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</si>
  <si>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</si>
  <si>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</si>
  <si>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</si>
  <si>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</si>
  <si>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</si>
  <si>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</si>
  <si>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</si>
  <si>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</si>
  <si>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</si>
  <si>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</si>
  <si>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</si>
  <si>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</si>
  <si>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</si>
  <si>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</si>
  <si>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</si>
  <si>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</si>
  <si>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</si>
  <si>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</si>
  <si>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</si>
  <si>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</si>
  <si>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</si>
  <si>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</si>
  <si>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</si>
  <si>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</si>
  <si>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</si>
  <si>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</si>
  <si>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</si>
  <si>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</si>
  <si>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</si>
  <si>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</si>
  <si>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</si>
  <si>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</si>
  <si>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</si>
  <si>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</si>
  <si>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</si>
  <si>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</si>
  <si>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</si>
  <si>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</si>
  <si>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</si>
  <si>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</si>
  <si>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</si>
  <si>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</si>
  <si>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</si>
  <si>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</si>
  <si>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</si>
  <si>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</si>
  <si>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</si>
  <si>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</si>
  <si>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</si>
  <si>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</si>
  <si>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</si>
  <si>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</si>
  <si>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</si>
  <si>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</si>
  <si>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</si>
  <si>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</si>
  <si>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</si>
  <si>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</si>
  <si>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</si>
  <si>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</si>
  <si>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</si>
  <si>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</si>
  <si>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</si>
  <si>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</si>
  <si>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</si>
  <si>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</si>
  <si>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</si>
  <si>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</si>
  <si>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</si>
  <si>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</si>
  <si>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</si>
  <si>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</si>
  <si>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</si>
  <si>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</si>
  <si>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</si>
  <si>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</si>
  <si>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</si>
  <si>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</si>
  <si>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</si>
  <si>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</si>
  <si>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</si>
  <si>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</si>
  <si>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</si>
  <si>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</si>
  <si>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</si>
  <si>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</si>
  <si>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</si>
  <si>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</si>
  <si>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</si>
  <si>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</si>
  <si>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</si>
  <si>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</si>
  <si>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</si>
  <si>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</si>
  <si>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</si>
  <si>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</si>
  <si>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</si>
  <si>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</si>
  <si>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</si>
  <si>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</si>
  <si>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</si>
  <si>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</si>
  <si>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</si>
  <si>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</si>
  <si>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</si>
  <si>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</si>
  <si>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</si>
  <si>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</si>
  <si>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</si>
  <si>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</si>
  <si>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</si>
  <si>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</si>
  <si>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</si>
  <si>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</si>
  <si>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</si>
  <si>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</si>
  <si>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</si>
  <si>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</si>
  <si>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</si>
  <si>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</si>
  <si>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</si>
  <si>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</si>
  <si>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</si>
  <si>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</si>
  <si>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</si>
  <si>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</si>
  <si>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</si>
  <si>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</si>
  <si>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</si>
  <si>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</si>
  <si>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</si>
  <si>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</si>
  <si>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</si>
  <si>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</si>
  <si>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</si>
  <si>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</si>
  <si>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</si>
  <si>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</si>
  <si>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</si>
  <si>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</si>
  <si>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</si>
  <si>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</si>
  <si>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</si>
  <si>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</si>
  <si>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</si>
  <si>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</si>
  <si>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</si>
  <si>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</si>
  <si>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</si>
  <si>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</si>
  <si>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</si>
  <si>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</si>
  <si>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</si>
  <si>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</si>
  <si>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</si>
  <si>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</si>
  <si>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</si>
  <si>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</si>
  <si>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</si>
  <si>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</si>
  <si>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</si>
  <si>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</si>
  <si>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</si>
  <si>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</si>
  <si>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</si>
  <si>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</si>
  <si>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</si>
  <si>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</si>
  <si>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</si>
  <si>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</si>
  <si>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</si>
  <si>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</si>
  <si>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</si>
  <si>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</si>
  <si>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</si>
  <si>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</si>
  <si>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</si>
  <si>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</si>
  <si>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</si>
  <si>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</si>
  <si>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</si>
  <si>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</si>
  <si>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</si>
  <si>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</si>
  <si>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</si>
  <si>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</si>
  <si>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</si>
  <si>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</si>
  <si>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</si>
  <si>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</si>
  <si>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</si>
  <si>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</si>
  <si>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</si>
  <si>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</si>
  <si>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</si>
  <si>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</si>
  <si>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</si>
  <si>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</si>
  <si>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</si>
  <si>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</si>
  <si>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</si>
  <si>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</si>
  <si>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</si>
  <si>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</si>
  <si>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</si>
  <si>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</si>
  <si>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</si>
  <si>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</si>
  <si>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</si>
  <si>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</si>
  <si>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</si>
  <si>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</si>
  <si>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</si>
  <si>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</si>
  <si>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</si>
  <si>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</si>
  <si>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</si>
  <si>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</si>
  <si>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</si>
  <si>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</si>
  <si>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</si>
  <si>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</si>
  <si>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</si>
  <si>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</si>
  <si>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</si>
  <si>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</si>
  <si>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</si>
  <si>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</si>
  <si>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</si>
  <si>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</si>
  <si>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</si>
  <si>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</si>
  <si>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</si>
  <si>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</si>
  <si>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</si>
  <si>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</si>
  <si>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</si>
  <si>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</si>
  <si>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</si>
  <si>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</si>
  <si>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</si>
  <si>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</si>
  <si>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</si>
  <si>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</si>
  <si>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</si>
  <si>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</si>
  <si>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</si>
  <si>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</si>
  <si>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</si>
  <si>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</si>
  <si>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</si>
  <si>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</si>
  <si>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</si>
  <si>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</si>
  <si>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</si>
  <si>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</si>
  <si>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</si>
  <si>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</si>
  <si>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</si>
  <si>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</si>
  <si>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</si>
  <si>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</si>
  <si>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</si>
  <si>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</si>
  <si>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</si>
  <si>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</si>
  <si>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</si>
  <si>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</si>
  <si>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</si>
  <si>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</si>
  <si>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</si>
  <si>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</si>
  <si>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</si>
  <si>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</si>
  <si>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</si>
  <si>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</si>
  <si>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</si>
  <si>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</si>
  <si>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</si>
  <si>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</si>
  <si>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</si>
  <si>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</si>
  <si>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</si>
  <si>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</si>
  <si>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</si>
  <si>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</si>
  <si>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</si>
  <si>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</si>
  <si>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</si>
  <si>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</si>
  <si>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</si>
  <si>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</si>
  <si>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</si>
  <si>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</si>
  <si>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</si>
  <si>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</si>
  <si>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</si>
  <si>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</si>
  <si>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</si>
  <si>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</si>
  <si>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</si>
  <si>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</si>
  <si>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</si>
  <si>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</si>
  <si>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</si>
  <si>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</si>
  <si>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</si>
  <si>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</si>
  <si>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</si>
  <si>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</si>
  <si>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</si>
  <si>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</si>
  <si>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</si>
  <si>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</si>
  <si>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</si>
  <si>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</si>
  <si>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</si>
  <si>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</si>
  <si>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</si>
  <si>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</si>
  <si>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</si>
  <si>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</si>
  <si>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</si>
  <si>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</si>
  <si>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</si>
  <si>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</si>
  <si>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</si>
  <si>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</si>
  <si>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</si>
  <si>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</si>
  <si>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</si>
  <si>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</si>
  <si>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</si>
  <si>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</si>
  <si>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</si>
  <si>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</si>
  <si>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</si>
  <si>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</si>
  <si>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</si>
  <si>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</si>
  <si>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</si>
  <si>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</si>
  <si>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</si>
  <si>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</si>
  <si>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</si>
  <si>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</si>
  <si>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</si>
  <si>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</si>
  <si>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</si>
  <si>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</si>
  <si>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</si>
  <si>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</si>
  <si>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</si>
  <si>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</si>
  <si>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</si>
  <si>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</si>
  <si>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</si>
  <si>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</si>
  <si>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</si>
  <si>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</si>
  <si>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</si>
  <si>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</si>
  <si>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</si>
  <si>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</si>
  <si>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</si>
  <si>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</si>
  <si>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</si>
  <si>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</si>
  <si>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</si>
  <si>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</si>
  <si>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</si>
  <si>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</si>
  <si>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</si>
  <si>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</si>
  <si>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</si>
  <si>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</si>
  <si>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</si>
  <si>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</si>
  <si>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</si>
  <si>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</si>
  <si>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</si>
  <si>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</si>
  <si>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</si>
  <si>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</si>
  <si>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</si>
  <si>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</si>
  <si>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</si>
  <si>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</si>
  <si>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</si>
  <si>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</si>
  <si>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</si>
  <si>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</si>
  <si>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</si>
  <si>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</si>
  <si>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</si>
  <si>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</si>
  <si>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</si>
  <si>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</si>
  <si>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</si>
  <si>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</si>
  <si>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</si>
  <si>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</si>
  <si>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</si>
  <si>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</si>
  <si>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</si>
  <si>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</si>
  <si>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</si>
  <si>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</si>
  <si>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</si>
  <si>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</si>
  <si>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</si>
  <si>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</si>
  <si>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</si>
  <si>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</si>
  <si>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</si>
  <si>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</si>
  <si>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</si>
  <si>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</si>
  <si>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</si>
  <si>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</si>
  <si>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</si>
  <si>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</si>
  <si>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</si>
  <si>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</si>
  <si>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</si>
  <si>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</si>
  <si>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</si>
  <si>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</si>
  <si>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</si>
  <si>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</si>
  <si>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</si>
  <si>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</si>
  <si>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</si>
  <si>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</si>
  <si>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</si>
  <si>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</si>
  <si>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</si>
  <si>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</si>
  <si>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</si>
  <si>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</si>
  <si>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</si>
  <si>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</si>
  <si>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</si>
  <si>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</si>
  <si>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</si>
  <si>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</si>
  <si>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</si>
  <si>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</si>
  <si>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</si>
  <si>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</si>
  <si>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</si>
  <si>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</si>
  <si>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</si>
  <si>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</si>
  <si>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</si>
  <si>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</si>
  <si>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</si>
  <si>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</si>
  <si>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</si>
  <si>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</si>
  <si>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</si>
  <si>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</si>
  <si>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</si>
  <si>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</si>
  <si>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</si>
  <si>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</si>
  <si>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</si>
  <si>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</si>
  <si>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</si>
  <si>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</si>
  <si>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</si>
  <si>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</si>
  <si>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</si>
  <si>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</si>
  <si>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</si>
  <si>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</si>
  <si>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</si>
  <si>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</si>
  <si>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</si>
  <si>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</si>
  <si>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</si>
  <si>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</si>
  <si>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</si>
  <si>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</si>
  <si>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</si>
  <si>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</si>
  <si>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</si>
  <si>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</si>
  <si>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</si>
  <si>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</si>
  <si>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</si>
  <si>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</si>
  <si>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</si>
  <si>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</si>
  <si>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</si>
  <si>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</si>
  <si>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</si>
  <si>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</si>
  <si>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</si>
  <si>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</si>
  <si>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</si>
  <si>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</si>
  <si>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</si>
  <si>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</si>
  <si>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</si>
  <si>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</si>
  <si>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</si>
  <si>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</si>
  <si>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</si>
  <si>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</si>
  <si>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</si>
  <si>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</si>
  <si>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</si>
  <si>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</si>
  <si>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</si>
  <si>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</si>
  <si>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</si>
  <si>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</si>
  <si>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</si>
  <si>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</si>
  <si>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</si>
  <si>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</si>
  <si>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</si>
  <si>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</si>
  <si>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</si>
  <si>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</si>
  <si>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</si>
  <si>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</si>
  <si>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</si>
  <si>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</si>
  <si>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</si>
  <si>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</si>
  <si>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</si>
  <si>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</si>
  <si>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</si>
  <si>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</si>
  <si>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</si>
  <si>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</si>
  <si>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</si>
  <si>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</si>
  <si>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</si>
  <si>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</si>
  <si>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</si>
  <si>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</si>
  <si>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</si>
  <si>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</si>
  <si>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</si>
  <si>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</si>
  <si>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</si>
  <si>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</si>
  <si>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</si>
  <si>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</si>
  <si>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</si>
  <si>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</si>
  <si>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</si>
  <si>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</si>
  <si>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</si>
  <si>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</si>
  <si>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</si>
  <si>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</si>
  <si>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</si>
  <si>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</si>
  <si>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</si>
  <si>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</si>
  <si>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</si>
  <si>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</si>
  <si>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</si>
  <si>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</si>
  <si>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</si>
  <si>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</si>
  <si>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</si>
  <si>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</si>
  <si>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</si>
  <si>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</si>
  <si>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</si>
  <si>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</si>
  <si>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</si>
  <si>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</si>
  <si>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</si>
  <si>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</si>
  <si>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</si>
  <si>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</si>
  <si>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</si>
  <si>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</si>
  <si>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</si>
  <si>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</si>
  <si>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</si>
  <si>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</si>
  <si>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</si>
  <si>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</si>
  <si>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</si>
  <si>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</si>
  <si>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</si>
  <si>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</si>
  <si>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</si>
  <si>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</si>
  <si>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</si>
  <si>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</si>
  <si>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</si>
  <si>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</si>
  <si>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</si>
  <si>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</si>
  <si>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</si>
  <si>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</si>
  <si>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</si>
  <si>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</si>
  <si>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</si>
  <si>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</si>
  <si>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</si>
  <si>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</si>
  <si>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</si>
  <si>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</si>
  <si>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</si>
  <si>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</si>
  <si>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</si>
  <si>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</si>
  <si>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</si>
  <si>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</si>
  <si>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</si>
  <si>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</si>
  <si>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</si>
  <si>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</si>
  <si>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</si>
  <si>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</si>
  <si>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</si>
  <si>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</si>
  <si>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</si>
  <si>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</si>
  <si>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</si>
  <si>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</si>
  <si>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</si>
  <si>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</si>
  <si>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</si>
  <si>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</si>
  <si>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</si>
  <si>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</si>
  <si>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</si>
  <si>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</si>
  <si>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</si>
  <si>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</si>
  <si>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</si>
  <si>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</si>
  <si>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</si>
  <si>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</si>
  <si>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</si>
  <si>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</si>
  <si>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</si>
  <si>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</si>
  <si>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</si>
  <si>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</si>
  <si>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</si>
  <si>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</si>
  <si>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</si>
  <si>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</si>
  <si>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</si>
  <si>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</si>
  <si>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</si>
  <si>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</si>
  <si>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</si>
  <si>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</si>
  <si>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</si>
  <si>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</si>
  <si>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</si>
  <si>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</si>
  <si>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</si>
  <si>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</si>
  <si>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</si>
  <si>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</si>
  <si>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</si>
  <si>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</si>
  <si>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</si>
  <si>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</si>
  <si>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</si>
  <si>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</si>
  <si>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</si>
  <si>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</si>
  <si>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</si>
  <si>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</si>
  <si>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</si>
  <si>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</si>
  <si>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</si>
  <si>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</si>
  <si>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</si>
  <si>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</si>
  <si>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</si>
  <si>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</si>
  <si>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</si>
  <si>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</si>
  <si>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</si>
  <si>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</si>
  <si>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</si>
  <si>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</si>
  <si>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</si>
  <si>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</si>
  <si>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</si>
  <si>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</si>
  <si>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</si>
  <si>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</si>
  <si>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</si>
  <si>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</si>
  <si>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</si>
  <si>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</si>
  <si>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</si>
  <si>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</si>
  <si>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</si>
  <si>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</si>
  <si>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</si>
  <si>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</si>
  <si>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</si>
  <si>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</si>
  <si>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</si>
  <si>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</si>
  <si>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</si>
  <si>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</si>
  <si>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</si>
  <si>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</si>
  <si>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</si>
  <si>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</si>
  <si>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</si>
  <si>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</si>
  <si>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</si>
  <si>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</si>
  <si>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</si>
  <si>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</si>
  <si>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</si>
  <si>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</si>
  <si>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</si>
  <si>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</si>
  <si>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</si>
  <si>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</si>
  <si>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</si>
  <si>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</si>
  <si>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</si>
  <si>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</si>
  <si>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</si>
  <si>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</si>
  <si>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</si>
  <si>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</si>
  <si>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</si>
  <si>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</si>
  <si>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</si>
  <si>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</si>
  <si>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</si>
  <si>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</si>
  <si>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</si>
  <si>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</si>
  <si>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</si>
  <si>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</si>
  <si>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</si>
  <si>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</si>
  <si>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</si>
  <si>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</si>
  <si>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</si>
  <si>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</si>
  <si>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</si>
  <si>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</si>
  <si>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</si>
  <si>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</si>
  <si>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</si>
  <si>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</si>
  <si>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</si>
  <si>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</si>
  <si>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</si>
  <si>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</si>
  <si>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</si>
  <si>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</si>
  <si>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</si>
  <si>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</si>
  <si>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</si>
  <si>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</si>
  <si>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</si>
  <si>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</si>
  <si>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</si>
  <si>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</si>
  <si>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</si>
  <si>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</si>
  <si>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</si>
  <si>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</si>
  <si>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</si>
  <si>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</si>
  <si>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</si>
  <si>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</si>
  <si>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</si>
  <si>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</si>
  <si>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devido fluxo nao foi concebido </t>
  </si>
  <si>
    <t xml:space="preserve">luiz granado </t>
  </si>
  <si>
    <t>ZPD</t>
  </si>
  <si>
    <t>ZIQ-ZPD</t>
  </si>
  <si>
    <t>ZIQZPD</t>
  </si>
  <si>
    <t>Claudemir</t>
  </si>
  <si>
    <t xml:space="preserve">MC1 10:54, verificando faixa </t>
  </si>
  <si>
    <t xml:space="preserve">MC1 08:04, licenciado 09:53, segue para o local de trabalho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</si>
  <si>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</si>
  <si>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</si>
  <si>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</si>
  <si>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</si>
  <si>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</si>
  <si>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</si>
  <si>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</si>
  <si>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</si>
  <si>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</si>
  <si>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segue intervalo 11:36 até 13:06</t>
  </si>
  <si>
    <t>Substituição de meia chave</t>
  </si>
  <si>
    <t>TP pronta 10hrs previsão após D73 13hrs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</si>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</sst>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J324" activePane="bottomRight" state="frozen"/>
      <selection pane="bottomRight" activeCell="BK336" sqref="BK3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68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/>
      <c r="AT332" s="108"/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/>
      <c r="BI332" s="16"/>
      <c r="BJ332" s="16" t="s">
        <v>1614</v>
      </c>
      <c r="BK332" s="16" t="s">
        <v>1614</v>
      </c>
      <c r="BL332" s="15"/>
      <c r="BM332" s="130"/>
      <c r="BN332" s="130"/>
      <c r="BO332" s="130"/>
      <c r="BP332" s="17"/>
      <c r="BQ332" s="11" t="str">
        <f t="shared" si="16"/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1615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16" t="s">
        <v>1616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1617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1618</v>
      </c>
      <c r="I334" s="106" t="s">
        <v>1619</v>
      </c>
      <c r="J334" s="105">
        <v>73</v>
      </c>
      <c r="K334" s="105">
        <v>42</v>
      </c>
      <c r="L334" s="105" t="s">
        <v>624</v>
      </c>
      <c r="M334" s="127" t="s">
        <v>1620</v>
      </c>
      <c r="N334" s="127" t="s">
        <v>1620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1621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1622</v>
      </c>
      <c r="BK334" s="16" t="s">
        <v>1622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/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1</v>
      </c>
      <c r="BI335" s="16"/>
      <c r="BJ335" s="16" t="s">
        <v>1623</v>
      </c>
      <c r="BK335" s="16" t="s">
        <v>1623</v>
      </c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0.66666666666666607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/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1</v>
      </c>
      <c r="BI336" s="16"/>
      <c r="BJ336" s="16" t="s">
        <v>1624</v>
      </c>
      <c r="BK336" s="16" t="s">
        <v>1624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0.99999999999999911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1625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1626</v>
      </c>
      <c r="BK337" s="16" t="s">
        <v>1626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5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5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V8746077</v>
      </c>
      <c r="B343" s="181">
        <v>46077</v>
      </c>
      <c r="C343" s="134">
        <f>IF(BS_CONTROLE[[#This Row],[DATA]]="","",WEEKNUM(BS_CONTROLE[[#This Row],[DATA]]))</f>
        <v>9</v>
      </c>
      <c r="D343" s="222" t="s">
        <v>830</v>
      </c>
      <c r="E343" s="233">
        <v>280</v>
      </c>
      <c r="F343" s="227" t="s">
        <v>729</v>
      </c>
      <c r="G343" s="142" t="str">
        <f>IF(D343="","*",VLOOKUP(F343,BS_ATIVIDADE[],3,FALSE))</f>
        <v>MECANIZAÇÃO - SOCADORA</v>
      </c>
      <c r="H343" s="106" t="s">
        <v>201</v>
      </c>
      <c r="I343" s="106" t="s">
        <v>201</v>
      </c>
      <c r="J343" s="105">
        <v>73</v>
      </c>
      <c r="K343" s="105">
        <v>154.30000000000001</v>
      </c>
      <c r="L343" s="105">
        <v>153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0.35416666666666669</v>
      </c>
      <c r="P343" s="106">
        <v>0.125</v>
      </c>
      <c r="Q343" s="105">
        <v>755</v>
      </c>
      <c r="R343" s="285" t="str">
        <f>IF(F343=0, "*", IFERROR(_xlfn.XLOOKUP(F343, BS_ATIVIDADE[ATIVIDADE], BS_ATIVIDADE[UNIDADE]), "*"))</f>
        <v>M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1085</v>
      </c>
      <c r="W343" s="151" t="s">
        <v>1303</v>
      </c>
      <c r="X343" s="104" t="s">
        <v>447</v>
      </c>
      <c r="Y343" s="129"/>
      <c r="Z343" s="104"/>
      <c r="AA343" s="105">
        <v>1</v>
      </c>
      <c r="AB343" s="103" t="s">
        <v>443</v>
      </c>
      <c r="AC343" s="152"/>
      <c r="AD343" s="107">
        <v>0.29166666666666669</v>
      </c>
      <c r="AE343" s="105">
        <v>6238</v>
      </c>
      <c r="AF343" s="105">
        <v>6234</v>
      </c>
      <c r="AG343" s="105" t="s">
        <v>624</v>
      </c>
      <c r="AH343" s="14"/>
      <c r="AI343" s="287" t="str">
        <f>IF(BS_CONTROLE[[#This Row],[Atividade]]=0, "-", BS_CONTROLE[[#This Row],[Atividade]])</f>
        <v>MECANIZAÇÃO - SOCADORA</v>
      </c>
      <c r="AJ343" s="8" t="str">
        <f>IF(BS_CONTROLE[[#This Row],[Atividade]]=0, "-", BS_CONTROLE[[#This Row],[Atividade]])</f>
        <v>MECANIZAÇÃO - SOCADORA</v>
      </c>
      <c r="AK343" s="30" t="str">
        <f>BS_CONTROLE[[#This Row],[Local - Partida]]</f>
        <v>ZPNZXB</v>
      </c>
      <c r="AL343" s="30" t="str">
        <f>BS_CONTROLE[[#This Row],[Local - Encerramento]]</f>
        <v>ZPNZXB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288">
        <f>IF(BS_CONTROLE[[#This Row],[SUB]]=0, "-", BS_CONTROLE[[#This Row],[SUB]])</f>
        <v>73</v>
      </c>
      <c r="AP343" s="105">
        <f>BS_CONTROLE[[#This Row],[KM - Inicio]]</f>
        <v>154.30000000000001</v>
      </c>
      <c r="AQ343" s="288">
        <f>BS_CONTROLE[[#This Row],[KM - Inicio]]</f>
        <v>154.30000000000001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1627</v>
      </c>
      <c r="W344" s="151" t="s">
        <v>1628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18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ref="BT341:BT405" si="21">IF(BN369="","",SUBSTITUTE(BM369," ","")&amp;SUBSTITUTE(BN369," ",""))</f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9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84" operator="equal">
      <formula>"NÃO"</formula>
    </cfRule>
    <cfRule type="cellIs" dxfId="189" priority="12185" operator="equal">
      <formula>"SIM"</formula>
    </cfRule>
  </conditionalFormatting>
  <conditionalFormatting sqref="AZ6:AZ1079">
    <cfRule type="expression" dxfId="188" priority="54640">
      <formula>#REF!=1</formula>
    </cfRule>
  </conditionalFormatting>
  <conditionalFormatting sqref="BE6:BE1079 AY6:AY1079 U6:U1079">
    <cfRule type="cellIs" dxfId="187" priority="54624" operator="equal">
      <formula>"ERRO"</formula>
    </cfRule>
  </conditionalFormatting>
  <conditionalFormatting sqref="BQ6:BQ1079">
    <cfRule type="cellIs" dxfId="186" priority="54619" operator="equal">
      <formula>"Produção e Intervalo"</formula>
    </cfRule>
    <cfRule type="cellIs" dxfId="185" priority="54620" operator="equal">
      <formula>"Aderente"</formula>
    </cfRule>
    <cfRule type="cellIs" dxfId="184" priority="54621" operator="equal">
      <formula>"Intervalo"</formula>
    </cfRule>
    <cfRule type="cellIs" dxfId="183" priority="54622" operator="equal">
      <formula>"Produção"</formula>
    </cfRule>
    <cfRule type="cellIs" dxfId="182" priority="54623" operator="equal">
      <formula>"ERRO"</formula>
    </cfRule>
  </conditionalFormatting>
  <conditionalFormatting sqref="BR6:BS1079">
    <cfRule type="cellIs" dxfId="181" priority="54601" operator="equal">
      <formula>"*"</formula>
    </cfRule>
    <cfRule type="cellIs" dxfId="180" priority="54602" operator="greaterThanOrEqual">
      <formula>1</formula>
    </cfRule>
    <cfRule type="cellIs" dxfId="179" priority="54603" operator="lessThan">
      <formula>1</formula>
    </cfRule>
  </conditionalFormatting>
  <conditionalFormatting sqref="BK2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01" operator="equal">
      <formula>"OPORTUNIDADE"</formula>
    </cfRule>
  </conditionalFormatting>
  <conditionalFormatting sqref="Y28:Z29">
    <cfRule type="cellIs" dxfId="177" priority="499" operator="equal">
      <formula>"NÃO"</formula>
    </cfRule>
    <cfRule type="cellIs" dxfId="176" priority="500" operator="equal">
      <formula>"SIM"</formula>
    </cfRule>
  </conditionalFormatting>
  <conditionalFormatting sqref="BK17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0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77" operator="equal">
      <formula>"OPORTUNIDADE"</formula>
    </cfRule>
  </conditionalFormatting>
  <conditionalFormatting sqref="Z39">
    <cfRule type="cellIs" dxfId="174" priority="475" operator="equal">
      <formula>"NÃO"</formula>
    </cfRule>
    <cfRule type="cellIs" dxfId="173" priority="476" operator="equal">
      <formula>"SIM"</formula>
    </cfRule>
  </conditionalFormatting>
  <conditionalFormatting sqref="Y42:Y43">
    <cfRule type="cellIs" dxfId="172" priority="474" operator="equal">
      <formula>"OPORTUNIDADE"</formula>
    </cfRule>
  </conditionalFormatting>
  <conditionalFormatting sqref="Y42:Y43">
    <cfRule type="cellIs" dxfId="171" priority="472" operator="equal">
      <formula>"NÃO"</formula>
    </cfRule>
    <cfRule type="cellIs" dxfId="170" priority="473" operator="equal">
      <formula>"SIM"</formula>
    </cfRule>
  </conditionalFormatting>
  <conditionalFormatting sqref="BK4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45" operator="equal">
      <formula>"OPORTUNIDADE"</formula>
    </cfRule>
  </conditionalFormatting>
  <conditionalFormatting sqref="Y46:Z46 Z47:Z48 Y47:Y50">
    <cfRule type="cellIs" dxfId="168" priority="443" operator="equal">
      <formula>"NÃO"</formula>
    </cfRule>
    <cfRule type="cellIs" dxfId="167" priority="444" operator="equal">
      <formula>"SIM"</formula>
    </cfRule>
  </conditionalFormatting>
  <conditionalFormatting sqref="BK3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17" operator="equal">
      <formula>"OPORTUNIDADE"</formula>
    </cfRule>
  </conditionalFormatting>
  <conditionalFormatting sqref="Z57">
    <cfRule type="cellIs" dxfId="165" priority="415" operator="equal">
      <formula>"NÃO"</formula>
    </cfRule>
    <cfRule type="cellIs" dxfId="164" priority="416" operator="equal">
      <formula>"SIM"</formula>
    </cfRule>
  </conditionalFormatting>
  <conditionalFormatting sqref="BK3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3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3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04" operator="equal">
      <formula>"OPORTUNIDADE"</formula>
    </cfRule>
  </conditionalFormatting>
  <conditionalFormatting sqref="Y52:Y61">
    <cfRule type="cellIs" dxfId="162" priority="402" operator="equal">
      <formula>"NÃO"</formula>
    </cfRule>
    <cfRule type="cellIs" dxfId="161" priority="403" operator="equal">
      <formula>"SIM"</formula>
    </cfRule>
  </conditionalFormatting>
  <conditionalFormatting sqref="BK5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68" operator="equal">
      <formula>"OPORTUNIDADE"</formula>
    </cfRule>
  </conditionalFormatting>
  <conditionalFormatting sqref="Z73">
    <cfRule type="cellIs" dxfId="159" priority="366" operator="equal">
      <formula>"NÃO"</formula>
    </cfRule>
    <cfRule type="cellIs" dxfId="158" priority="367" operator="equal">
      <formula>"SIM"</formula>
    </cfRule>
  </conditionalFormatting>
  <conditionalFormatting sqref="Y75">
    <cfRule type="cellIs" dxfId="157" priority="362" operator="equal">
      <formula>"OPORTUNIDADE"</formula>
    </cfRule>
  </conditionalFormatting>
  <conditionalFormatting sqref="Y75">
    <cfRule type="cellIs" dxfId="156" priority="360" operator="equal">
      <formula>"NÃO"</formula>
    </cfRule>
    <cfRule type="cellIs" dxfId="155" priority="361" operator="equal">
      <formula>"SIM"</formula>
    </cfRule>
  </conditionalFormatting>
  <conditionalFormatting sqref="BK6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55" operator="equal">
      <formula>"OPORTUNIDADE"</formula>
    </cfRule>
  </conditionalFormatting>
  <conditionalFormatting sqref="Y76:Y77">
    <cfRule type="cellIs" dxfId="153" priority="353" operator="equal">
      <formula>"NÃO"</formula>
    </cfRule>
    <cfRule type="cellIs" dxfId="152" priority="354" operator="equal">
      <formula>"SIM"</formula>
    </cfRule>
  </conditionalFormatting>
  <conditionalFormatting sqref="BP7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40">
      <iconSet showValue="0">
        <cfvo type="percent" val="0"/>
        <cfvo type="num" val="1"/>
        <cfvo type="num" val="1" gte="0"/>
      </iconSet>
    </cfRule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6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9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9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8:BK1079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31">
    <cfRule type="iconSet" priority="6397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1:BP1079">
    <cfRule type="iconSet" priority="64049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4122">
      <iconSet showValue="0">
        <cfvo type="percent" val="0"/>
        <cfvo type="num" val="1"/>
        <cfvo type="num" val="1" gte="0"/>
      </iconSet>
    </cfRule>
    <cfRule type="iconSet" priority="64123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412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1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E1:E1048576 S6:T1079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F6:F1079 AI6:AI1079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1630</v>
      </c>
      <c r="E3" s="193" t="s">
        <v>1631</v>
      </c>
      <c r="F3" s="193" t="s">
        <v>1632</v>
      </c>
      <c r="G3" s="193" t="s">
        <v>1633</v>
      </c>
      <c r="H3" s="193" t="s">
        <v>1634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1638</v>
      </c>
      <c r="V1" s="276"/>
      <c r="W1" s="276"/>
    </row>
    <row r="2" spans="1:23" ht="15" customHeight="1">
      <c r="A2" s="87" t="s">
        <v>1639</v>
      </c>
      <c r="B2" s="87" t="s">
        <v>1640</v>
      </c>
      <c r="C2" s="87" t="s">
        <v>442</v>
      </c>
      <c r="D2" s="88" t="s">
        <v>1034</v>
      </c>
      <c r="E2" s="88" t="s">
        <v>4</v>
      </c>
      <c r="F2" s="88" t="s">
        <v>1641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1642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1643</v>
      </c>
      <c r="C2" s="121" t="s">
        <v>1019</v>
      </c>
      <c r="D2" s="76" t="s">
        <v>1021</v>
      </c>
      <c r="E2" s="76" t="s">
        <v>1644</v>
      </c>
      <c r="F2" s="99" t="s">
        <v>1645</v>
      </c>
      <c r="G2" s="76" t="s">
        <v>1646</v>
      </c>
      <c r="H2" s="76" t="s">
        <v>1647</v>
      </c>
      <c r="I2" s="76" t="s">
        <v>1648</v>
      </c>
      <c r="J2" s="76" t="s">
        <v>1649</v>
      </c>
      <c r="K2" s="78" t="s">
        <v>1650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1651</v>
      </c>
      <c r="D5" s="278"/>
      <c r="E5" s="278"/>
      <c r="F5" s="278"/>
      <c r="G5" s="278"/>
      <c r="H5" s="278"/>
      <c r="I5" s="278"/>
      <c r="J5" s="279"/>
      <c r="K5" s="280" t="s">
        <v>1652</v>
      </c>
      <c r="L5" s="281"/>
      <c r="M5" s="281"/>
      <c r="N5" s="281"/>
      <c r="O5" s="282" t="s">
        <v>1653</v>
      </c>
      <c r="P5" s="283"/>
    </row>
    <row r="6" spans="1:16" s="74" customFormat="1" ht="15" customHeight="1">
      <c r="A6" s="66" t="s">
        <v>1641</v>
      </c>
      <c r="B6" s="75" t="s">
        <v>1640</v>
      </c>
      <c r="C6" s="76" t="s">
        <v>1034</v>
      </c>
      <c r="D6" s="77" t="s">
        <v>1035</v>
      </c>
      <c r="E6" s="76" t="s">
        <v>1654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1655</v>
      </c>
      <c r="M6" s="80" t="s">
        <v>642</v>
      </c>
      <c r="N6" s="81" t="s">
        <v>1029</v>
      </c>
      <c r="O6" s="156" t="s">
        <v>1072</v>
      </c>
      <c r="P6" s="132" t="s">
        <v>1656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 t="str">
        <f>IF(SP_NORTE!BH332="","*",SP_NORTE!BH332)</f>
        <v>*</v>
      </c>
      <c r="P255" s="147" t="str">
        <f>IF($A$2=1,IF(SP_NORTE!BJ332="","*",SP_NORTE!BJ332),IF(SP_NORTE!BK332="","*",SP_NORTE!BK332))</f>
        <v xml:space="preserve">MC1 08:04, licenciado 09:53, segue para o local de trabalho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1</v>
      </c>
      <c r="P258" s="147" t="str">
        <f>IF($A$2=1,IF(SP_NORTE!BJ335="","*",SP_NORTE!BJ335),IF(SP_NORTE!BK335="","*",SP_NORTE!BK335))</f>
        <v>TP pronta 09:30, segue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1</v>
      </c>
      <c r="P259" s="147" t="str">
        <f>IF($A$2=1,IF(SP_NORTE!BJ336="","*",SP_NORTE!BJ336),IF(SP_NORTE!BK336="","*",SP_NORTE!BK336))</f>
        <v>TP pronta 09:30, segue intervalo 11:36 até 13:06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2026-02-23T14:39:04Z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