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83" documentId="8_{B6337239-1A00-434D-AAD0-422EA1FEB5AE}" xr6:coauthVersionLast="47" xr6:coauthVersionMax="47" xr10:uidLastSave="{1816379F-8592-4344-B268-F05E15BDDD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<sst xmlns="http://schemas.openxmlformats.org/spreadsheetml/2006/main" count="7734" uniqueCount="1917">
  <si>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</si>
  <si>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</si>
  <si>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</si>
  <si>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</si>
  <si>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</si>
  <si>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</si>
  <si>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</si>
  <si>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</si>
  <si>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</si>
  <si>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</si>
  <si>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</si>
  <si>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</si>
  <si>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</si>
  <si>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</si>
  <si>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</si>
  <si>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</si>
  <si>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</si>
  <si>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</si>
  <si>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</si>
  <si>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</si>
  <si>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</si>
  <si>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</si>
  <si>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</si>
  <si>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</si>
  <si>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</si>
  <si>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</si>
  <si>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</si>
  <si>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</si>
  <si>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</si>
  <si>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</si>
  <si>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</si>
  <si>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</si>
  <si>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</si>
  <si>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</si>
  <si>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</si>
  <si>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</si>
  <si>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</si>
  <si>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</si>
  <si>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</si>
  <si>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</si>
  <si>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</si>
  <si>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</si>
  <si>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</si>
  <si>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</si>
  <si>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</si>
  <si>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</si>
  <si>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</si>
  <si>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</si>
  <si>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</si>
  <si>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</si>
  <si>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</si>
  <si>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</si>
  <si>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</si>
  <si>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</si>
  <si>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</si>
  <si>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</si>
  <si>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</si>
  <si>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</si>
  <si>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</si>
  <si>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</si>
  <si>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</si>
  <si>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</si>
  <si>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</si>
  <si>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</si>
  <si>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</si>
  <si>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</si>
  <si>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</si>
  <si>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</si>
  <si>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</si>
  <si>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</si>
  <si>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</si>
  <si>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</si>
  <si>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</si>
  <si>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</si>
  <si>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</si>
  <si>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</si>
  <si>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</si>
  <si>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</si>
  <si>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</si>
  <si>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</si>
  <si>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</si>
  <si>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</si>
  <si>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</si>
  <si>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</si>
  <si>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</si>
  <si>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</si>
  <si>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</si>
  <si>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</si>
  <si>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</si>
  <si>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</si>
  <si>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</si>
  <si>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</si>
  <si>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</si>
  <si>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</si>
  <si>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</si>
  <si>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</si>
  <si>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</si>
  <si>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</si>
  <si>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</si>
  <si>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</si>
  <si>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</si>
  <si>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</si>
  <si>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</si>
  <si>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</si>
  <si>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</si>
  <si>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</si>
  <si>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</si>
  <si>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</si>
  <si>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</si>
  <si>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</si>
  <si>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</si>
  <si>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</si>
  <si>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</si>
  <si>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</si>
  <si>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</si>
  <si>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</si>
  <si>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</si>
  <si>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</si>
  <si>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</si>
  <si>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</si>
  <si>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</si>
  <si>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</si>
  <si>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</si>
  <si>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</si>
  <si>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</si>
  <si>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</si>
  <si>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</si>
  <si>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</si>
  <si>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</si>
  <si>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</si>
  <si>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</si>
  <si>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</si>
  <si>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</si>
  <si>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</si>
  <si>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</si>
  <si>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</si>
  <si>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</si>
  <si>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</si>
  <si>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</si>
  <si>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</si>
  <si>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</si>
  <si>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</si>
  <si>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</si>
  <si>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</si>
  <si>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</si>
  <si>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</si>
  <si>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</si>
  <si>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</si>
  <si>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</si>
  <si>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</si>
  <si>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</si>
  <si>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</si>
  <si>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</si>
  <si>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</si>
  <si>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</si>
  <si>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</si>
  <si>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</si>
  <si>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</si>
  <si>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</si>
  <si>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</si>
  <si>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</si>
  <si>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</si>
  <si>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</si>
  <si>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</si>
  <si>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</si>
  <si>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</si>
  <si>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</si>
  <si>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</si>
  <si>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</si>
  <si>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</si>
  <si>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</si>
  <si>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</si>
  <si>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</si>
  <si>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</si>
  <si>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</si>
  <si>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</si>
  <si>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</si>
  <si>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</si>
  <si>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</si>
  <si>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</si>
  <si>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</si>
  <si>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</si>
  <si>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</si>
  <si>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</si>
  <si>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</si>
  <si>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</si>
  <si>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</si>
  <si>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</si>
  <si>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</si>
  <si>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</si>
  <si>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</si>
  <si>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</si>
  <si>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</si>
  <si>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</si>
  <si>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</si>
  <si>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</si>
  <si>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</si>
  <si>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</si>
  <si>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</si>
  <si>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</si>
  <si>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</si>
  <si>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</si>
  <si>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</si>
  <si>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</si>
  <si>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</si>
  <si>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</si>
  <si>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</si>
  <si>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</si>
  <si>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</si>
  <si>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</si>
  <si>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</si>
  <si>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</si>
  <si>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</si>
  <si>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</si>
  <si>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</si>
  <si>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</si>
  <si>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</si>
  <si>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</si>
  <si>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</si>
  <si>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</si>
  <si>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</si>
  <si>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</si>
  <si>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</si>
  <si>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</si>
  <si>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</si>
  <si>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</si>
  <si>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</si>
  <si>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</si>
  <si>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</si>
  <si>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</si>
  <si>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</si>
  <si>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</si>
  <si>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</si>
  <si>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</si>
  <si>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</si>
  <si>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</si>
  <si>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</si>
  <si>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</si>
  <si>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</si>
  <si>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</si>
  <si>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</si>
  <si>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</si>
  <si>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</si>
  <si>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</si>
  <si>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</si>
  <si>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</si>
  <si>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</si>
  <si>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</si>
  <si>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</si>
  <si>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</si>
  <si>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</si>
  <si>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</si>
  <si>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</si>
  <si>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</si>
  <si>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</si>
  <si>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</si>
  <si>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</si>
  <si>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</si>
  <si>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</si>
  <si>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</si>
  <si>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</si>
  <si>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</si>
  <si>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</si>
  <si>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</si>
  <si>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</si>
  <si>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</si>
  <si>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</si>
  <si>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</si>
  <si>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</si>
  <si>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</si>
  <si>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</si>
  <si>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</si>
  <si>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</si>
  <si>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</si>
  <si>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</si>
  <si>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</si>
  <si>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</si>
  <si>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</si>
  <si>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</si>
  <si>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</si>
  <si>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</si>
  <si>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</si>
  <si>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</si>
  <si>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</si>
  <si>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</si>
  <si>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</si>
  <si>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</si>
  <si>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</si>
  <si>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</si>
  <si>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</si>
  <si>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</si>
  <si>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</si>
  <si>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</si>
  <si>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</si>
  <si>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</si>
  <si>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</si>
  <si>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</si>
  <si>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</si>
  <si>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</si>
  <si>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</si>
  <si>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</si>
  <si>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</si>
  <si>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</si>
  <si>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</si>
  <si>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</si>
  <si>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</si>
  <si>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</si>
  <si>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</si>
  <si>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</si>
  <si>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</si>
  <si>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</si>
  <si>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</si>
  <si>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</si>
  <si>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</si>
  <si>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</si>
  <si>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</si>
  <si>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</si>
  <si>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</si>
  <si>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</si>
  <si>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</si>
  <si>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</si>
  <si>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</si>
  <si>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</si>
  <si>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</si>
  <si>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</si>
  <si>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</si>
  <si>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</si>
  <si>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</si>
  <si>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</si>
  <si>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</si>
  <si>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</si>
  <si>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</si>
  <si>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</si>
  <si>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</si>
  <si>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</si>
  <si>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</si>
  <si>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</si>
  <si>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</si>
  <si>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</si>
  <si>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</si>
  <si>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</si>
  <si>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</si>
  <si>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</si>
  <si>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</si>
  <si>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</si>
  <si>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</si>
  <si>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</si>
  <si>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</si>
  <si>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</si>
  <si>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</si>
  <si>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</si>
  <si>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</si>
  <si>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</si>
  <si>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</si>
  <si>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</si>
  <si>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</si>
  <si>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</si>
  <si>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</si>
  <si>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</si>
  <si>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</si>
  <si>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</si>
  <si>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</si>
  <si>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</si>
  <si>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</si>
  <si>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</si>
  <si>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</si>
  <si>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</si>
  <si>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</si>
  <si>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</si>
  <si>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</si>
  <si>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</si>
  <si>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</si>
  <si>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</si>
  <si>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</si>
  <si>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</si>
  <si>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</si>
  <si>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</si>
  <si>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</si>
  <si>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</si>
  <si>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</si>
  <si>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</si>
  <si>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</si>
  <si>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</si>
  <si>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</si>
  <si>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</si>
  <si>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</si>
  <si>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</si>
  <si>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</si>
  <si>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</si>
  <si>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</si>
  <si>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</si>
  <si>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</si>
  <si>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</si>
  <si>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</si>
  <si>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</si>
  <si>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</si>
  <si>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</si>
  <si>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</si>
  <si>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</si>
  <si>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</si>
  <si>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</si>
  <si>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</si>
  <si>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</si>
  <si>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</si>
  <si>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</si>
  <si>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</si>
  <si>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</si>
  <si>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</si>
  <si>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</si>
  <si>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</si>
  <si>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</si>
  <si>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</si>
  <si>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</si>
  <si>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</si>
  <si>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</si>
  <si>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</si>
  <si>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</si>
  <si>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</si>
  <si>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</si>
  <si>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</si>
  <si>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</si>
  <si>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</si>
  <si>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</si>
  <si>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</si>
  <si>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</si>
  <si>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</si>
  <si>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</si>
  <si>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</si>
  <si>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</si>
  <si>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</si>
  <si>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</si>
  <si>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</si>
  <si>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</si>
  <si>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</si>
  <si>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</si>
  <si>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</si>
  <si>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</si>
  <si>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</si>
  <si>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</si>
  <si>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</si>
  <si>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</si>
  <si>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</si>
  <si>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</si>
  <si>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</si>
  <si>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</si>
  <si>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</si>
  <si>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</si>
  <si>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</si>
  <si>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</si>
  <si>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</si>
  <si>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</si>
  <si>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</si>
  <si>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</si>
  <si>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</si>
  <si>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</si>
  <si>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</si>
  <si>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</si>
  <si>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</si>
  <si>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</si>
  <si>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</si>
  <si>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</si>
  <si>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</si>
  <si>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</si>
  <si>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</si>
  <si>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</si>
  <si>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</si>
  <si>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</si>
  <si>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</si>
  <si>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</si>
  <si>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</si>
  <si>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</si>
  <si>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</si>
  <si>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</si>
  <si>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</si>
  <si>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</si>
  <si>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</si>
  <si>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</si>
  <si>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</si>
  <si>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</si>
  <si>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</si>
  <si>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</si>
  <si>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</si>
  <si>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</si>
  <si>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</si>
  <si>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</si>
  <si>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</si>
  <si>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</si>
  <si>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</si>
  <si>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</si>
  <si>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</si>
  <si>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</si>
  <si>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</si>
  <si>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</si>
  <si>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</si>
  <si>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</si>
  <si>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</si>
  <si>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</si>
  <si>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</si>
  <si>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</si>
  <si>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</si>
  <si>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</si>
  <si>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</si>
  <si>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</si>
  <si>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</si>
  <si>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</si>
  <si>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</si>
  <si>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</si>
  <si>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</si>
  <si>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</si>
  <si>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</si>
  <si>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</si>
  <si>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</si>
  <si>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</si>
  <si>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</si>
  <si>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</si>
  <si>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</si>
  <si>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</si>
  <si>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</si>
  <si>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</si>
  <si>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</si>
  <si>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</si>
  <si>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</si>
  <si>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</si>
  <si>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</si>
  <si>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</si>
  <si>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</si>
  <si>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</si>
  <si>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</si>
  <si>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</si>
  <si>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</si>
  <si>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</si>
  <si>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</si>
  <si>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</si>
  <si>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</si>
  <si>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</si>
  <si>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</si>
  <si>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</si>
  <si>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</si>
  <si>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</si>
  <si>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</si>
  <si>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</si>
  <si>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</si>
  <si>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</si>
  <si>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</si>
  <si>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</si>
  <si>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</si>
  <si>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</si>
  <si>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</si>
  <si>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</si>
  <si>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</si>
  <si>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</si>
  <si>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</si>
  <si>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</si>
  <si>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</si>
  <si>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</si>
  <si>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</si>
  <si>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</si>
  <si>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</si>
  <si>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</si>
  <si>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</si>
  <si>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</si>
  <si>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</si>
  <si>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</si>
  <si>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</si>
  <si>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</si>
  <si>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</si>
  <si>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</si>
  <si>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</si>
  <si>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</si>
  <si>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</si>
  <si>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</si>
  <si>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</si>
  <si>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</si>
  <si>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</si>
  <si>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</si>
  <si>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</si>
  <si>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</si>
  <si>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</si>
  <si>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</si>
  <si>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</si>
  <si>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</si>
  <si>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</si>
  <si>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</si>
  <si>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</si>
  <si>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</si>
  <si>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</si>
  <si>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</si>
  <si>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</si>
  <si>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</si>
  <si>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</si>
  <si>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</si>
  <si>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</si>
  <si>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</si>
  <si>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</si>
  <si>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</si>
  <si>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</si>
  <si>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</si>
  <si>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</si>
  <si>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</si>
  <si>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</si>
  <si>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</si>
  <si>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</si>
  <si>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</si>
  <si>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</si>
  <si>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</si>
  <si>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</si>
  <si>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</si>
  <si>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</si>
  <si>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</si>
  <si>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</si>
  <si>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</si>
  <si>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</si>
  <si>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</si>
  <si>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</si>
  <si>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</si>
  <si>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</si>
  <si>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</si>
  <si>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</si>
  <si>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</si>
  <si>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</si>
  <si>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</si>
  <si>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</si>
  <si>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</si>
  <si>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</si>
  <si>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</si>
  <si>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</si>
  <si>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</si>
  <si>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</si>
  <si>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</si>
  <si>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</si>
  <si>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</si>
  <si>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</si>
  <si>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</si>
  <si>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</si>
  <si>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</si>
  <si>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</si>
  <si>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</si>
  <si>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</si>
  <si>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</si>
  <si>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</si>
  <si>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</si>
  <si>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</si>
  <si>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</si>
  <si>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</si>
  <si>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</si>
  <si>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</si>
  <si>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</si>
  <si>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</si>
  <si>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</si>
  <si>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</si>
  <si>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</si>
  <si>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</si>
  <si>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</si>
  <si>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</si>
  <si>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</si>
  <si>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</si>
  <si>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</si>
  <si>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</si>
  <si>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</si>
  <si>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</si>
  <si>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</si>
  <si>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</si>
  <si>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</si>
  <si>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</si>
  <si>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</si>
  <si>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</si>
  <si>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</si>
  <si>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</si>
  <si>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</si>
  <si>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</si>
  <si>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</si>
  <si>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</si>
  <si>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</si>
  <si>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</si>
  <si>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</si>
  <si>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</si>
  <si>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</si>
  <si>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</si>
  <si>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</si>
  <si>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</si>
  <si>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</si>
  <si>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</si>
  <si>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</si>
  <si>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</si>
  <si>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</si>
  <si>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</si>
  <si>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</si>
  <si>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</si>
  <si>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</si>
  <si>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</si>
  <si>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</si>
  <si>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</si>
  <si>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</si>
  <si>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</si>
  <si>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</si>
  <si>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</si>
  <si>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</si>
  <si>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</si>
  <si>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</si>
  <si>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</si>
  <si>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</si>
  <si>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</si>
  <si>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</si>
  <si>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</si>
  <si>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</si>
  <si>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</si>
  <si>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</si>
  <si>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</si>
  <si>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</si>
  <si>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</si>
  <si>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</si>
  <si>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</si>
  <si>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</si>
  <si>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</si>
  <si>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</si>
  <si>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</si>
  <si>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</si>
  <si>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</si>
  <si>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</si>
  <si>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</si>
  <si>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</si>
  <si>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</si>
  <si>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</si>
  <si>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</si>
  <si>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</si>
  <si>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</si>
  <si>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</si>
  <si>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</si>
  <si>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</si>
  <si>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</si>
  <si>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</si>
  <si>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</si>
  <si>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</si>
  <si>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</si>
  <si>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</si>
  <si>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</si>
  <si>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</si>
  <si>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</si>
  <si>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</si>
  <si>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</si>
  <si>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</si>
  <si>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</si>
  <si>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</si>
  <si>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</si>
  <si>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</si>
  <si>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</si>
  <si>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</si>
  <si>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</si>
  <si>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</si>
  <si>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</si>
  <si>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</si>
  <si>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</si>
  <si>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</si>
  <si>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</si>
  <si>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</si>
  <si>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</si>
  <si>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</si>
  <si>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</si>
  <si>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</si>
  <si>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</si>
  <si>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</si>
  <si>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</si>
  <si>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</si>
  <si>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</si>
  <si>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</si>
  <si>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</si>
  <si>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</si>
  <si>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</si>
  <si>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</si>
  <si>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</si>
  <si>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</si>
  <si>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</si>
  <si>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</si>
  <si>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</si>
  <si>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</si>
  <si>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</si>
  <si>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</si>
  <si>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</si>
  <si>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</si>
  <si>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</si>
  <si>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</si>
  <si>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</si>
  <si>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</si>
  <si>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</si>
  <si>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</si>
  <si>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</si>
  <si>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</si>
  <si>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</si>
  <si>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</si>
  <si>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</si>
  <si>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</si>
  <si>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</si>
  <si>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</si>
  <si>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</si>
  <si>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</si>
  <si>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</si>
  <si>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</si>
  <si>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</si>
  <si>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</si>
  <si>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</si>
  <si>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</si>
  <si>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</si>
  <si>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</si>
  <si>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</si>
  <si>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</si>
  <si>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</si>
  <si>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</si>
  <si>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</si>
  <si>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</si>
  <si>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</si>
  <si>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</si>
  <si>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</si>
  <si>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</si>
  <si>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</si>
  <si>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</si>
  <si>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</si>
  <si>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</si>
  <si>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</si>
  <si>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</si>
  <si>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</si>
  <si>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</si>
  <si>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</si>
  <si>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</si>
  <si>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</si>
  <si>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</si>
  <si>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</si>
  <si>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</si>
  <si>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</si>
  <si>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</si>
  <si>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</si>
  <si>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</si>
  <si>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</si>
  <si>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</si>
  <si>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</si>
  <si>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</si>
  <si>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</si>
  <si>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</si>
  <si>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</si>
  <si>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</si>
  <si>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</si>
  <si>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</si>
  <si>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</si>
  <si>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</si>
  <si>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</si>
  <si>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</si>
  <si>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</si>
  <si>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</si>
  <si>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</si>
  <si>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</si>
  <si>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</si>
  <si>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</si>
  <si>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</si>
  <si>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</si>
  <si>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</si>
  <si>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</si>
  <si>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</si>
  <si>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</si>
  <si>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</si>
  <si>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</si>
  <si>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</si>
  <si>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</si>
  <si>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</si>
  <si>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</si>
  <si>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</si>
  <si>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</si>
  <si>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</si>
  <si>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</si>
  <si>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</si>
  <si>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</si>
  <si>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</si>
  <si>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</si>
  <si>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</si>
  <si>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</si>
  <si>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</si>
  <si>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</si>
  <si>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</si>
  <si>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</si>
  <si>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</si>
  <si>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</si>
  <si>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</si>
  <si>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</si>
  <si>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</si>
  <si>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</si>
  <si>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</si>
  <si>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</si>
  <si>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</si>
  <si>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</si>
  <si>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</si>
  <si>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</si>
  <si>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</si>
  <si>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</si>
  <si>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</si>
  <si>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</si>
  <si>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</si>
  <si>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</si>
  <si>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</si>
  <si>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</si>
  <si>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</si>
  <si>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</si>
  <si>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</si>
  <si>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</si>
  <si>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</si>
  <si>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</si>
  <si>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</si>
  <si>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</si>
  <si>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</si>
  <si>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</si>
  <si>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</si>
  <si>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</si>
  <si>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</si>
  <si>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</si>
  <si>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</si>
  <si>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</si>
  <si>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</si>
  <si>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</si>
  <si>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</si>
  <si>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</si>
  <si>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</si>
  <si>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</si>
  <si>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</si>
  <si>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</si>
  <si>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</si>
  <si>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</si>
  <si>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</si>
  <si>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</si>
  <si>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</si>
  <si>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</si>
  <si>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</si>
  <si>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</si>
  <si>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</si>
  <si>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</si>
  <si>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</si>
  <si>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</si>
  <si>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</si>
  <si>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</si>
  <si>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</si>
  <si>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</si>
  <si>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</si>
  <si>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</si>
  <si>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</si>
  <si>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</si>
  <si>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</si>
  <si>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</si>
  <si>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</si>
  <si>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</si>
  <si>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</si>
  <si>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</si>
  <si>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</si>
  <si>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</si>
  <si>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</si>
  <si>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</si>
  <si>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</si>
  <si>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</si>
  <si>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</si>
  <si>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</si>
  <si>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</si>
  <si>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</si>
  <si>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</si>
  <si>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</si>
  <si>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</si>
  <si>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</si>
  <si>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</si>
  <si>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</si>
  <si>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</si>
  <si>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</si>
  <si>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</si>
  <si>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</si>
  <si>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</si>
  <si>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</si>
  <si>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</si>
  <si>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</si>
  <si>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</si>
  <si>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</si>
  <si>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</si>
  <si>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</si>
  <si>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</si>
  <si>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</si>
  <si>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</si>
  <si>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</si>
  <si>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</si>
  <si>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</si>
  <si>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</si>
  <si>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</si>
  <si>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</si>
  <si>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</si>
  <si>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</si>
  <si>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</si>
  <si>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</si>
  <si>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</si>
  <si>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</si>
  <si>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</si>
  <si>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</si>
  <si>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</si>
  <si>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</si>
  <si>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</si>
  <si>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</si>
  <si>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</si>
  <si>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</si>
  <si>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</si>
  <si>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</si>
  <si>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</si>
  <si>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</si>
  <si>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</si>
  <si>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</si>
  <si>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</si>
  <si>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</si>
  <si>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</si>
  <si>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</si>
  <si>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</si>
  <si>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</si>
  <si>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</si>
  <si>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</si>
  <si>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</si>
  <si>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</si>
  <si>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</si>
  <si>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</si>
  <si>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</si>
  <si>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</si>
  <si>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</si>
  <si>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</si>
  <si>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</si>
  <si>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</si>
  <si>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</si>
  <si>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</si>
  <si>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</si>
  <si>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</si>
  <si>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</si>
  <si>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</si>
  <si>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</si>
  <si>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</si>
  <si>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</si>
  <si>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</si>
  <si>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</si>
  <si>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</si>
  <si>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</si>
  <si>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</si>
  <si>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</si>
  <si>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</si>
  <si>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</si>
  <si>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</si>
  <si>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</si>
  <si>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</si>
  <si>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</si>
  <si>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</si>
  <si>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</si>
  <si>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</si>
  <si>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</si>
  <si>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</si>
  <si>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</si>
  <si>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</si>
  <si>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</si>
  <si>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</si>
  <si>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</si>
  <si>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</si>
  <si>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</si>
  <si>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</si>
  <si>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</si>
  <si>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</si>
  <si>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</si>
  <si>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</si>
  <si>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</si>
  <si>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</si>
  <si>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</si>
  <si>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</si>
  <si>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</si>
  <si>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</si>
  <si>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</si>
  <si>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</si>
  <si>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</si>
  <si>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</si>
  <si>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</si>
  <si>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</si>
  <si>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</si>
  <si>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</si>
  <si>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</si>
  <si>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</si>
  <si>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</si>
  <si>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</si>
  <si>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</si>
  <si>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</si>
  <si>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</si>
  <si>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</si>
  <si>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</si>
  <si>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</si>
  <si>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</si>
  <si>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</si>
  <si>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</si>
  <si>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</si>
  <si>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</si>
  <si>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</si>
  <si>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</si>
  <si>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</si>
  <si>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</si>
  <si>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</si>
  <si>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</si>
  <si>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</si>
  <si>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</si>
  <si>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</si>
  <si>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</si>
  <si>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</si>
  <si>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</si>
  <si>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</si>
  <si>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</si>
  <si>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</si>
  <si>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</si>
  <si>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</si>
  <si>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</si>
  <si>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</si>
  <si>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</si>
  <si>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</si>
  <si>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</si>
  <si>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</si>
  <si>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</si>
  <si>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</si>
  <si>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</si>
  <si>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</si>
  <si>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</si>
  <si>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</si>
  <si>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</si>
  <si>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</si>
  <si>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</si>
  <si>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</si>
  <si>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</si>
  <si>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</si>
  <si>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</si>
  <si>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</si>
  <si>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</si>
  <si>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</si>
  <si>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</si>
  <si>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</si>
  <si>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</si>
  <si>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</si>
  <si>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</si>
  <si>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</si>
  <si>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</si>
  <si>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</si>
  <si>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</si>
  <si>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</si>
  <si>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</si>
  <si>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</si>
  <si>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</si>
  <si>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</si>
  <si>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</si>
  <si>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</si>
  <si>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</si>
  <si>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</si>
  <si>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</si>
  <si>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</si>
  <si>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</si>
  <si>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</si>
  <si>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</si>
  <si>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</si>
  <si>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</si>
  <si>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</si>
  <si>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</si>
  <si>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</si>
  <si>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</si>
  <si>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</si>
  <si>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</si>
  <si>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</si>
  <si>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</si>
  <si>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</si>
  <si>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</si>
  <si>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</si>
  <si>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</si>
  <si>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</si>
  <si>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</si>
  <si>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</si>
  <si>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</si>
  <si>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</si>
  <si>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</si>
  <si>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</si>
  <si>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</si>
  <si>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</si>
  <si>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</si>
  <si>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</si>
  <si>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</si>
  <si>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</si>
  <si>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</si>
  <si>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</si>
  <si>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</si>
  <si>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</si>
  <si>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</si>
  <si>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</si>
  <si>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</si>
  <si>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</si>
  <si>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</si>
  <si>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</si>
  <si>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</si>
  <si>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</si>
  <si>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</si>
  <si>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</si>
  <si>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</si>
  <si>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</si>
  <si>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</si>
  <si>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</si>
  <si>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</si>
  <si>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</si>
  <si>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</si>
  <si>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</si>
  <si>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</si>
  <si>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</si>
  <si>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</si>
  <si>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</si>
  <si>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</si>
  <si>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</si>
  <si>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</si>
  <si>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</si>
  <si>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</si>
  <si>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</si>
  <si>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</si>
  <si>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</si>
  <si>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</si>
  <si>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</si>
  <si>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</si>
  <si>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</si>
  <si>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</si>
  <si>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</si>
  <si>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</si>
  <si>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</si>
  <si>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</si>
  <si>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</si>
  <si>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</si>
  <si>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</si>
  <si>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</si>
  <si>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</si>
  <si>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</si>
  <si>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</si>
  <si>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</si>
  <si>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</si>
  <si>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</si>
  <si>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</si>
  <si>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</si>
  <si>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</si>
  <si>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</si>
  <si>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</si>
  <si>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</si>
  <si>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</si>
  <si>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</si>
  <si>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</si>
  <si>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</si>
  <si>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</si>
  <si>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</si>
  <si>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</si>
  <si>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</si>
  <si>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</si>
  <si>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</si>
  <si>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</si>
  <si>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</si>
  <si>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</si>
  <si>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</si>
  <si>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</si>
  <si>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</si>
  <si>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</si>
  <si>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</si>
  <si>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</si>
  <si>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</si>
  <si>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</si>
  <si>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</si>
  <si>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</si>
  <si>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</si>
  <si>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</si>
  <si>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</si>
  <si>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</si>
  <si>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</si>
  <si>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</si>
  <si>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</si>
  <si>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</si>
  <si>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</si>
  <si>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</si>
  <si>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</si>
  <si>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</si>
  <si>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</si>
  <si>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</si>
  <si>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</si>
  <si>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</si>
  <si>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</si>
  <si>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</si>
  <si>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</si>
  <si>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</si>
  <si>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</si>
  <si>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</si>
  <si>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</si>
  <si>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</si>
  <si>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</si>
  <si>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</si>
  <si>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</si>
  <si>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</si>
  <si>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</si>
  <si>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</si>
  <si>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</si>
  <si>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</si>
  <si>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</si>
  <si>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</si>
  <si>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</si>
  <si>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</si>
  <si>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</si>
  <si>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</si>
  <si>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</si>
  <si>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</si>
  <si>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</si>
  <si>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</si>
  <si>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</si>
  <si>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</si>
  <si>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</si>
  <si>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</si>
  <si>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</si>
  <si>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</si>
  <si>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</si>
  <si>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</si>
  <si>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</si>
  <si>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</si>
  <si>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</si>
  <si>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</si>
  <si>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</si>
  <si>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</si>
  <si>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</si>
  <si>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</si>
  <si>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</si>
  <si>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</si>
  <si>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</si>
  <si>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</si>
  <si>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</si>
  <si>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</si>
  <si>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</si>
  <si>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</si>
  <si>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</si>
  <si>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</si>
  <si>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</si>
  <si>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</si>
  <si>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</si>
  <si>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</si>
  <si>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</si>
  <si>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</si>
  <si>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</si>
  <si>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</si>
  <si>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</si>
  <si>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</si>
  <si>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</si>
  <si>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</si>
  <si>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</si>
  <si>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</si>
  <si>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</si>
  <si>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</si>
  <si>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</si>
  <si>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</si>
  <si>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</si>
  <si>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</si>
  <si>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</si>
  <si>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</si>
  <si>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</si>
  <si>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</si>
  <si>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</si>
  <si>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</si>
  <si>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</si>
  <si>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</si>
  <si>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</si>
  <si>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</si>
  <si>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</si>
  <si>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</si>
  <si>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</si>
  <si>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</si>
  <si>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</si>
  <si>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</si>
  <si>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</si>
  <si>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</si>
  <si>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</si>
  <si>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</si>
  <si>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</si>
  <si>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</si>
  <si>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</si>
  <si>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</si>
  <si>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</si>
  <si>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</si>
  <si>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</si>
  <si>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</si>
  <si>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</si>
  <si>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</si>
  <si>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</si>
  <si>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</si>
  <si>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</si>
  <si>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</si>
  <si>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</si>
  <si>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</si>
  <si>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</si>
  <si>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</si>
  <si>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</si>
  <si>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</si>
  <si>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</si>
  <si>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</si>
  <si>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</si>
  <si>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</si>
  <si>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</si>
  <si>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</si>
  <si>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</si>
  <si>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</si>
  <si>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</si>
  <si>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</si>
  <si>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</si>
  <si>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</si>
  <si>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</si>
  <si>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</si>
  <si>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</si>
  <si>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</si>
  <si>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</si>
  <si>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</si>
  <si>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</si>
  <si>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</si>
  <si>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</si>
  <si>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</si>
  <si>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</si>
  <si>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</si>
  <si>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</si>
  <si>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</si>
  <si>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</si>
  <si>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</si>
  <si>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</si>
  <si>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</si>
  <si>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</si>
  <si>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</si>
  <si>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</si>
  <si>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</si>
  <si>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</si>
  <si>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</si>
  <si>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</si>
  <si>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</si>
  <si>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</si>
  <si>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</si>
  <si>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</si>
  <si>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</si>
  <si>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</si>
  <si>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</si>
  <si>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</si>
  <si>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</si>
  <si>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</si>
  <si>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</si>
  <si>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</si>
  <si>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</si>
  <si>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</si>
  <si>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</si>
  <si>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</si>
  <si>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</si>
  <si>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</si>
  <si>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</si>
  <si>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</si>
  <si>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</si>
  <si>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</si>
  <si>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</si>
  <si>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</si>
  <si>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</si>
  <si>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</si>
  <si>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</si>
  <si>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</si>
  <si>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</si>
  <si>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</si>
  <si>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</si>
  <si>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</si>
  <si>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</si>
  <si>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</si>
  <si>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</si>
  <si>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</si>
  <si>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</si>
  <si>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</si>
  <si>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</si>
  <si>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</si>
  <si>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</si>
  <si>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</si>
  <si>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</si>
  <si>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</si>
  <si>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</si>
  <si>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</si>
  <si>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</si>
  <si>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</si>
  <si>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</si>
  <si>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</si>
  <si>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</si>
  <si>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</si>
  <si>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</si>
  <si>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</si>
  <si>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</si>
  <si>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</si>
  <si>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</si>
  <si>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</si>
  <si>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</si>
  <si>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</si>
  <si>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</si>
  <si>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</si>
  <si>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</si>
  <si>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</si>
  <si>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</si>
  <si>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</si>
  <si>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</si>
  <si>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</si>
  <si>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</si>
  <si>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</si>
  <si>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</si>
  <si>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</si>
  <si>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</si>
  <si>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</si>
  <si>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</si>
  <si>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</si>
  <si>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</si>
  <si>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</si>
  <si>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</si>
  <si>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</si>
  <si>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</si>
  <si>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</si>
  <si>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</si>
  <si>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</si>
  <si>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</si>
  <si>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</si>
  <si>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</si>
  <si>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</si>
  <si>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</si>
  <si>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</si>
  <si>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</si>
  <si>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</si>
  <si>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</si>
  <si>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</si>
  <si>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</si>
  <si>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</si>
  <si>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</si>
  <si>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</si>
  <si>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</si>
  <si>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</si>
  <si>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</si>
  <si>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</si>
  <si>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</si>
  <si>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</si>
  <si>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</si>
  <si>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</si>
  <si>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</si>
  <si>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</si>
  <si>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</si>
  <si>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</si>
  <si>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</si>
  <si>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</si>
  <si>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</si>
  <si>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</si>
  <si>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</si>
  <si>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</si>
  <si>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</si>
  <si>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</si>
  <si>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</si>
  <si>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</si>
  <si>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</si>
  <si>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</si>
  <si>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</si>
  <si>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</si>
  <si>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</si>
  <si>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</si>
  <si>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</si>
  <si>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</si>
  <si>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</si>
  <si>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</si>
  <si>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</si>
  <si>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</si>
  <si>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</si>
  <si>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</si>
  <si>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</si>
  <si>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</si>
  <si>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</si>
  <si>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</si>
  <si>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</si>
  <si>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</si>
  <si>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</si>
  <si>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</si>
  <si>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</si>
  <si>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</si>
  <si>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</si>
  <si>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</si>
  <si>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</si>
  <si>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</si>
  <si>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</si>
  <si>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</si>
  <si>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</si>
  <si>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</si>
  <si>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</si>
  <si>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</si>
  <si>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</si>
  <si>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</si>
  <si>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</si>
  <si>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</si>
  <si>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</si>
  <si>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</si>
  <si>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</si>
  <si>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</si>
  <si>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</si>
  <si>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</si>
  <si>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</si>
  <si>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</si>
  <si>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</si>
  <si>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</si>
  <si>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</si>
  <si>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</si>
  <si>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</si>
  <si>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</si>
  <si>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</si>
  <si>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</si>
  <si>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</si>
  <si>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</si>
  <si>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</si>
  <si>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</si>
  <si>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</si>
  <si>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</si>
  <si>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</si>
  <si>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</si>
  <si>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</si>
  <si>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</si>
  <si>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</si>
  <si>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</si>
  <si>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</si>
  <si>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</si>
  <si>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</si>
  <si>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</si>
  <si>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</si>
  <si>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</si>
  <si>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</si>
  <si>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</si>
  <si>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</si>
  <si>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</si>
  <si>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</si>
  <si>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</si>
  <si>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</si>
  <si>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</si>
  <si>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</si>
  <si>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</si>
  <si>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</si>
  <si>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</si>
  <si>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</si>
  <si>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</si>
  <si>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</si>
  <si>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</si>
  <si>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</si>
  <si>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</si>
  <si>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</si>
  <si>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</si>
  <si>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</si>
  <si>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</si>
  <si>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</si>
  <si>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</si>
  <si>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</si>
  <si>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</si>
  <si>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</si>
  <si>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</si>
  <si>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</si>
  <si>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</si>
  <si>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</si>
  <si>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</si>
  <si>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</si>
  <si>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</si>
  <si>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</si>
  <si>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</si>
  <si>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</si>
  <si>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</si>
  <si>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</si>
  <si>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</si>
  <si>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</si>
  <si>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</si>
  <si>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</si>
  <si>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</si>
  <si>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</si>
  <si>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</si>
  <si>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</si>
  <si>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</si>
  <si>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</si>
  <si>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</si>
  <si>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</si>
  <si>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</si>
  <si>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</si>
  <si>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</si>
  <si>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</si>
  <si>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</si>
  <si>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</si>
  <si>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</si>
  <si>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</si>
  <si>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</si>
  <si>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</si>
  <si>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</si>
  <si>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</si>
  <si>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</si>
  <si>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</si>
  <si>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</si>
  <si>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</si>
  <si>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</si>
  <si>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</si>
  <si>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</si>
  <si>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</si>
  <si>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</si>
  <si>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</si>
  <si>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</si>
  <si>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</si>
  <si>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</si>
  <si>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</si>
  <si>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</si>
  <si>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</si>
  <si>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</si>
  <si>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</si>
  <si>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</si>
  <si>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</si>
  <si>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</si>
  <si>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</si>
  <si>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</si>
  <si>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</si>
  <si>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</si>
  <si>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</si>
  <si>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</si>
  <si>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</si>
  <si>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</si>
  <si>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</si>
  <si>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</si>
  <si>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</si>
  <si>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</si>
  <si>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</si>
  <si>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</si>
  <si>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</si>
  <si>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</si>
  <si>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</si>
  <si>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</si>
  <si>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</si>
  <si>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</si>
  <si>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</si>
  <si>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</si>
  <si>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</si>
  <si>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</si>
  <si>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</si>
  <si>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</si>
  <si>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</si>
  <si>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</si>
  <si>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</si>
  <si>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</si>
  <si>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</si>
  <si>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</si>
  <si>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</si>
  <si>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</si>
  <si>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</si>
  <si>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</si>
  <si>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</si>
  <si>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</si>
  <si>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</si>
  <si>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</si>
  <si>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</si>
  <si>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</si>
  <si>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</si>
  <si>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</si>
  <si>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</si>
  <si>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</si>
  <si>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</si>
  <si>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</si>
  <si>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</si>
  <si>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</si>
  <si>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</si>
  <si>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</si>
  <si>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</si>
  <si>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</si>
  <si>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</si>
  <si>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</si>
  <si>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</si>
  <si>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</si>
  <si>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</si>
  <si>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</si>
  <si>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</si>
  <si>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</si>
  <si>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</si>
  <si>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</si>
  <si>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</si>
  <si>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</si>
  <si>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</si>
  <si>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</si>
  <si>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</si>
  <si>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</si>
  <si>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</si>
  <si>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</si>
  <si>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</si>
  <si>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</si>
  <si>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</si>
  <si>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</si>
  <si>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</si>
  <si>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</si>
  <si>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</si>
  <si>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</si>
  <si>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</si>
  <si>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</si>
  <si>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</si>
  <si>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</si>
  <si>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</si>
  <si>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</si>
  <si>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</si>
  <si>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</si>
  <si>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</si>
  <si>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</si>
  <si>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</si>
  <si>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</si>
  <si>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</si>
  <si>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</si>
  <si>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</si>
  <si>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</si>
  <si>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</si>
  <si>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</si>
  <si>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</si>
  <si>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</si>
  <si>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</si>
  <si>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</si>
  <si>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</si>
  <si>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</si>
  <si>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</si>
  <si>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</si>
  <si>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</si>
  <si>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</si>
  <si>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</si>
  <si>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</si>
  <si>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</si>
  <si>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</si>
  <si>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</si>
  <si>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</si>
  <si>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</si>
  <si>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</si>
  <si>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</si>
  <si>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</si>
  <si>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</si>
  <si>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</si>
  <si>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</si>
  <si>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</si>
  <si>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</si>
  <si>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</si>
  <si>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</si>
  <si>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</si>
  <si>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</si>
  <si>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</si>
  <si>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</si>
  <si>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</si>
  <si>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</si>
  <si>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</si>
  <si>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</si>
  <si>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Em intervalo 14h03 - 17h03 (1º FX alinhado de 03h00)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</si>
  <si>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</si>
  <si>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</si>
  <si>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</si>
  <si>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Aguarda chegada de locomotiva no C71 às 13h00 para desanexar no FMT para W70 (Atraso na chegada do C71 devido não recebimento do TRO)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</si>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</sst>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T423" activePane="bottomRight" state="frozen"/>
      <selection pane="bottomRight" activeCell="AA434" sqref="AA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/>
      <c r="AU424" s="232"/>
      <c r="AV424" s="232"/>
      <c r="AW424" s="232"/>
      <c r="AX424" s="38"/>
      <c r="AY424" s="303" t="str">
        <f>IF(D424="","*",IFERROR(IF(ISODD(COUNT(AS424:AX424)),"ERRO",SUM((AT424-AS424),(AV424-AU424),(AX424-AW424))),"ERRO"))</f>
        <v>ERRO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1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e">
        <f>IF(AND(BR424&lt;1,BS424&lt;1),"Produção e Intervalo",IF(BR424&lt;1,"Intervalo",IF(BS424&lt;1,"Produção","Aderente")))</f>
        <v>#VALUE!</v>
      </c>
      <c r="BR424" s="18" t="e">
        <f>IF(OR(B424="",F424=""),"*",AY424/P424)</f>
        <v>#VALUE!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46.5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/>
      <c r="AS426" s="293"/>
      <c r="AT426" s="293"/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296" t="s">
        <v>1837</v>
      </c>
      <c r="BK426" s="296" t="s">
        <v>1838</v>
      </c>
      <c r="BL426" s="15"/>
      <c r="BM426" s="14"/>
      <c r="BN426" s="14"/>
      <c r="BO426" s="159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/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1289</v>
      </c>
      <c r="J429" s="37">
        <v>74</v>
      </c>
      <c r="K429" s="37">
        <v>291</v>
      </c>
      <c r="L429" s="83">
        <v>1</v>
      </c>
      <c r="M429" s="194" t="s">
        <v>1468</v>
      </c>
      <c r="N429" s="194" t="s">
        <v>1839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TMI</v>
      </c>
      <c r="AM429" s="292" t="str">
        <f>IF(BS_CONTROLE[[#This Row],[Entre - Estações]]=0, "-", BS_CONTROLE[[#This Row],[Entre - Estações]])</f>
        <v>TCS-TMI</v>
      </c>
      <c r="AN429" s="292" t="str">
        <f>IF(BS_CONTROLE[[#This Row],[SB]]=0, "-", BS_CONTROLE[[#This Row],[SB]])</f>
        <v>TCSTMI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291</v>
      </c>
      <c r="AQ429" s="276">
        <f>IF(BS_CONTROLE[[#This Row],[KM - Fim]]=0, "-", BS_CONTROLE[[#This Row],[KM - Fim]])</f>
        <v>1</v>
      </c>
      <c r="AR429" s="293">
        <v>0.41111111111111109</v>
      </c>
      <c r="AS429" s="293">
        <v>0.4201388888888889</v>
      </c>
      <c r="AT429" s="293"/>
      <c r="AU429" s="232"/>
      <c r="AV429" s="232"/>
      <c r="AW429" s="232"/>
      <c r="AX429" s="38"/>
      <c r="AY429" s="303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296" t="s">
        <v>1840</v>
      </c>
      <c r="BK429" s="296" t="s">
        <v>1840</v>
      </c>
      <c r="BL429" s="15"/>
      <c r="BM429" s="14"/>
      <c r="BN429" s="14"/>
      <c r="BO429" s="159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5" t="str">
        <f>IF(BN429="","",SUBSTITUTE(BM429," ","")&amp;SUBSTITUTE(BN429," ",""))</f>
        <v/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1841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1842</v>
      </c>
      <c r="BK430" s="296" t="s">
        <v>1842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/>
      <c r="Z433" s="153"/>
      <c r="AA433" s="83" t="s">
        <v>1843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1845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1846</v>
      </c>
      <c r="W438" s="322" t="s">
        <v>1847</v>
      </c>
      <c r="X438" s="51" t="s">
        <v>973</v>
      </c>
      <c r="Y438" s="153"/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1848</v>
      </c>
      <c r="W439" s="322" t="s">
        <v>1849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1850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1851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1852</v>
      </c>
      <c r="N442" s="194" t="s">
        <v>1853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1854</v>
      </c>
      <c r="W442" s="322" t="s">
        <v>1855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1856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1857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1858</v>
      </c>
      <c r="J444" s="207">
        <v>72</v>
      </c>
      <c r="K444" s="207">
        <v>321</v>
      </c>
      <c r="L444" s="207" t="s">
        <v>609</v>
      </c>
      <c r="M444" s="194" t="s">
        <v>1859</v>
      </c>
      <c r="N444" s="194" t="s">
        <v>1860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1861</v>
      </c>
      <c r="W444" s="167" t="s">
        <v>1862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1863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3" operator="equal">
      <formula>"ERRO"</formula>
    </cfRule>
  </conditionalFormatting>
  <conditionalFormatting sqref="X4 Y1:Z368 Y369:Y444">
    <cfRule type="cellIs" dxfId="135" priority="18422" operator="equal">
      <formula>"OPORTUNIDADE"</formula>
    </cfRule>
  </conditionalFormatting>
  <conditionalFormatting sqref="AZ6:AZ416">
    <cfRule type="expression" dxfId="134" priority="18417">
      <formula>$BU6=1</formula>
    </cfRule>
  </conditionalFormatting>
  <conditionalFormatting sqref="BQ6:BQ493">
    <cfRule type="cellIs" dxfId="133" priority="18428" operator="equal">
      <formula>"Produção e Intervalo"</formula>
    </cfRule>
    <cfRule type="cellIs" dxfId="132" priority="18429" operator="equal">
      <formula>"Aderente"</formula>
    </cfRule>
    <cfRule type="cellIs" dxfId="131" priority="18430" operator="equal">
      <formula>"Intervalo"</formula>
    </cfRule>
    <cfRule type="cellIs" dxfId="130" priority="18431" operator="equal">
      <formula>"Produção"</formula>
    </cfRule>
    <cfRule type="cellIs" dxfId="129" priority="18432" operator="equal">
      <formula>"ERRO"</formula>
    </cfRule>
  </conditionalFormatting>
  <conditionalFormatting sqref="BR6:BS446">
    <cfRule type="cellIs" dxfId="128" priority="18410" operator="equal">
      <formula>"*"</formula>
    </cfRule>
    <cfRule type="cellIs" dxfId="127" priority="18411" operator="greaterThanOrEqual">
      <formula>1</formula>
    </cfRule>
    <cfRule type="cellIs" dxfId="126" priority="18412" operator="lessThan">
      <formula>1</formula>
    </cfRule>
  </conditionalFormatting>
  <conditionalFormatting sqref="Y6:Z368 X370:X416 X418 X420 Y369:Y444">
    <cfRule type="cellIs" dxfId="125" priority="18358" operator="equal">
      <formula>"NÃO"</formula>
    </cfRule>
    <cfRule type="cellIs" dxfId="124" priority="18359" operator="equal">
      <formula>"SIM"</formula>
    </cfRule>
  </conditionalFormatting>
  <conditionalFormatting sqref="X370:X416 X418 X420">
    <cfRule type="cellIs" dxfId="123" priority="18357" operator="equal">
      <formula>"OPORTUNIDADE"</formula>
    </cfRule>
  </conditionalFormatting>
  <conditionalFormatting sqref="Z369:Z416">
    <cfRule type="cellIs" dxfId="122" priority="18355" operator="equal">
      <formula>"NÃO"</formula>
    </cfRule>
    <cfRule type="cellIs" dxfId="121" priority="18356" operator="equal">
      <formula>"SIM"</formula>
    </cfRule>
  </conditionalFormatting>
  <conditionalFormatting sqref="Z369:Z416">
    <cfRule type="cellIs" dxfId="120" priority="18354" operator="equal">
      <formula>"OPORTUNIDADE"</formula>
    </cfRule>
  </conditionalFormatting>
  <conditionalFormatting sqref="Y1048469:Y1048576">
    <cfRule type="cellIs" dxfId="119" priority="18239" operator="equal">
      <formula>"OPORTUNIDADE"</formula>
    </cfRule>
  </conditionalFormatting>
  <conditionalFormatting sqref="Y1048469:Y1048576">
    <cfRule type="cellIs" dxfId="118" priority="18237" operator="equal">
      <formula>"NÃO"</formula>
    </cfRule>
    <cfRule type="cellIs" dxfId="117" priority="18238" operator="equal">
      <formula>"SIM"</formula>
    </cfRule>
  </conditionalFormatting>
  <conditionalFormatting sqref="Z417:Z444">
    <cfRule type="cellIs" dxfId="116" priority="17974" operator="equal">
      <formula>"OPORTUNIDADE"</formula>
    </cfRule>
  </conditionalFormatting>
  <conditionalFormatting sqref="Z417:Z444">
    <cfRule type="cellIs" dxfId="115" priority="17972" operator="equal">
      <formula>"NÃO"</formula>
    </cfRule>
    <cfRule type="cellIs" dxfId="114" priority="17973" operator="equal">
      <formula>"SIM"</formula>
    </cfRule>
  </conditionalFormatting>
  <conditionalFormatting sqref="Z443">
    <cfRule type="cellIs" dxfId="113" priority="17957" operator="equal">
      <formula>"NÃO"</formula>
    </cfRule>
    <cfRule type="cellIs" dxfId="112" priority="17958" operator="equal">
      <formula>"SIM"</formula>
    </cfRule>
  </conditionalFormatting>
  <conditionalFormatting sqref="Z443">
    <cfRule type="cellIs" dxfId="111" priority="17956" operator="equal">
      <formula>"OPORTUNIDADE"</formula>
    </cfRule>
  </conditionalFormatting>
  <conditionalFormatting sqref="BI443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6">
      <formula>$BU386=1</formula>
    </cfRule>
  </conditionalFormatting>
  <conditionalFormatting sqref="AZ419:AZ443">
    <cfRule type="expression" dxfId="109" priority="18736">
      <formula>$BU391=1</formula>
    </cfRule>
  </conditionalFormatting>
  <conditionalFormatting sqref="BI417:BI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1" operator="equal">
      <formula>"*"</formula>
    </cfRule>
    <cfRule type="cellIs" dxfId="107" priority="13372" operator="greaterThanOrEqual">
      <formula>1</formula>
    </cfRule>
    <cfRule type="cellIs" dxfId="106" priority="13373" operator="lessThan">
      <formula>1</formula>
    </cfRule>
  </conditionalFormatting>
  <conditionalFormatting sqref="BK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2">
      <iconSet showValue="0">
        <cfvo type="percent" val="0"/>
        <cfvo type="num" val="1"/>
        <cfvo type="num" val="1" gte="0"/>
      </iconSet>
    </cfRule>
    <cfRule type="iconSet" priority="206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1864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1865</v>
      </c>
      <c r="E3" s="306" t="s">
        <v>1866</v>
      </c>
      <c r="F3" s="306" t="s">
        <v>1867</v>
      </c>
      <c r="G3" s="306" t="s">
        <v>1868</v>
      </c>
      <c r="H3" s="306" t="s">
        <v>1869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1870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1871</v>
      </c>
      <c r="G10" s="307" t="s">
        <v>1872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1873</v>
      </c>
      <c r="G11" s="307" t="s">
        <v>1874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1875</v>
      </c>
      <c r="G12" s="307" t="s">
        <v>1874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1876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1877</v>
      </c>
      <c r="C4" s="311" t="s">
        <v>1878</v>
      </c>
      <c r="D4" s="311" t="s">
        <v>1879</v>
      </c>
      <c r="E4" s="311" t="s">
        <v>1880</v>
      </c>
      <c r="F4" s="311" t="s">
        <v>7</v>
      </c>
      <c r="G4" s="311" t="s">
        <v>1881</v>
      </c>
      <c r="H4" s="182"/>
    </row>
    <row r="5" spans="1:8">
      <c r="A5" s="182"/>
      <c r="B5" s="312" t="s">
        <v>1882</v>
      </c>
      <c r="C5" s="312">
        <v>309525</v>
      </c>
      <c r="D5" s="312" t="s">
        <v>1883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1884</v>
      </c>
      <c r="C6" s="312">
        <v>257410</v>
      </c>
      <c r="D6" s="312" t="s">
        <v>1885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1886</v>
      </c>
      <c r="C7" s="312">
        <v>256875</v>
      </c>
      <c r="D7" s="312" t="s">
        <v>1887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1888</v>
      </c>
      <c r="C8" s="312">
        <v>257278</v>
      </c>
      <c r="D8" s="312" t="s">
        <v>1889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1890</v>
      </c>
      <c r="C9" s="312">
        <v>261794</v>
      </c>
      <c r="D9" s="312" t="s">
        <v>1891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1892</v>
      </c>
      <c r="C10" s="312">
        <v>257033</v>
      </c>
      <c r="D10" s="312" t="s">
        <v>1893</v>
      </c>
      <c r="E10" s="312" t="s">
        <v>838</v>
      </c>
      <c r="F10" s="312" t="s">
        <v>194</v>
      </c>
      <c r="G10" s="312" t="s">
        <v>1894</v>
      </c>
      <c r="H10" s="182"/>
    </row>
    <row r="11" spans="1:8">
      <c r="A11" s="182"/>
      <c r="B11" s="312" t="s">
        <v>1895</v>
      </c>
      <c r="C11" s="312">
        <v>396578</v>
      </c>
      <c r="D11" s="312" t="s">
        <v>1896</v>
      </c>
      <c r="E11" s="312" t="s">
        <v>838</v>
      </c>
      <c r="F11" s="312" t="s">
        <v>194</v>
      </c>
      <c r="G11" s="312" t="s">
        <v>1894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1897</v>
      </c>
      <c r="W1" s="386"/>
      <c r="X1" s="386"/>
      <c r="Y1" s="103"/>
    </row>
    <row r="2" spans="1:25" s="100" customFormat="1" ht="11.25" customHeight="1">
      <c r="A2" s="104" t="s">
        <v>1898</v>
      </c>
      <c r="B2" s="104" t="s">
        <v>1899</v>
      </c>
      <c r="C2" s="104" t="s">
        <v>605</v>
      </c>
      <c r="D2" s="105" t="s">
        <v>1178</v>
      </c>
      <c r="E2" s="105" t="s">
        <v>1179</v>
      </c>
      <c r="F2" s="105" t="s">
        <v>1900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1901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18" t="str">
        <f>IF(FN_MC!N429="","*",FN_MC!N429)</f>
        <v>TCSTMI</v>
      </c>
      <c r="M426" s="110">
        <f>IF(FN_MC!J429="","*",FN_MC!J429)</f>
        <v>74</v>
      </c>
      <c r="N426" s="286">
        <f>IF(FN_MC!K429="","*",FN_MC!K429)</f>
        <v>291</v>
      </c>
      <c r="O426" s="286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1</v>
      </c>
    </row>
    <row r="431" spans="1:24" s="112" customFormat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1902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1903</v>
      </c>
      <c r="C2" s="95" t="s">
        <v>1163</v>
      </c>
      <c r="D2" s="95" t="s">
        <v>1165</v>
      </c>
      <c r="E2" s="95" t="s">
        <v>1904</v>
      </c>
      <c r="F2" s="95" t="s">
        <v>1905</v>
      </c>
      <c r="G2" s="95" t="s">
        <v>1906</v>
      </c>
      <c r="H2" s="95" t="s">
        <v>1907</v>
      </c>
      <c r="I2" s="95" t="s">
        <v>1908</v>
      </c>
      <c r="J2" s="95" t="s">
        <v>1909</v>
      </c>
      <c r="K2" s="130" t="s">
        <v>1910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1911</v>
      </c>
      <c r="D5" s="388"/>
      <c r="E5" s="388"/>
      <c r="F5" s="388"/>
      <c r="G5" s="388"/>
      <c r="H5" s="388"/>
      <c r="I5" s="388"/>
      <c r="J5" s="389"/>
      <c r="K5" s="390" t="s">
        <v>1912</v>
      </c>
      <c r="L5" s="391"/>
      <c r="M5" s="391"/>
      <c r="N5" s="391"/>
      <c r="O5" s="392" t="s">
        <v>1913</v>
      </c>
      <c r="P5" s="393"/>
      <c r="Q5" s="394"/>
    </row>
    <row r="6" spans="1:17" s="93" customFormat="1" ht="15.75" customHeight="1">
      <c r="A6" s="87" t="s">
        <v>1900</v>
      </c>
      <c r="B6" s="94" t="s">
        <v>1899</v>
      </c>
      <c r="C6" s="95" t="s">
        <v>1178</v>
      </c>
      <c r="D6" s="96" t="s">
        <v>1179</v>
      </c>
      <c r="E6" s="95" t="s">
        <v>1914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1915</v>
      </c>
      <c r="M6" s="138" t="s">
        <v>628</v>
      </c>
      <c r="N6" s="139" t="s">
        <v>1173</v>
      </c>
      <c r="O6" s="236" t="s">
        <v>1216</v>
      </c>
      <c r="P6" s="152"/>
      <c r="Q6" s="183" t="s">
        <v>1916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1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Em intervalo 14h03 - 17h03 (1º FX alinhado de 03h00)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 t="str">
        <f>IF(FN_MC!BH426="","*",FN_MC!BH426)</f>
        <v>*</v>
      </c>
      <c r="P515" s="90"/>
      <c r="Q515" s="144" t="str">
        <f>IF($A$2=1,IF(FN_MC!BJ426="","*",FN_MC!BJ426),IF(FN_MC!BK426="","*",FN_MC!BK426))</f>
        <v>Alinhado táxi para Maq. Kleber + Ênio às 11h00 do pernoite de TRO para FMT / Aguarda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8">
        <f>IF(FN_MC!BH429="","*",FN_MC!BH429)</f>
        <v>1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1916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2026-01-26T19:43:30Z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