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89" documentId="8_{B6337239-1A00-434D-AAD0-422EA1FEB5AE}" xr6:coauthVersionLast="47" xr6:coauthVersionMax="47" xr10:uidLastSave="{B13C0D33-EFD0-45B7-AE14-E5F074B98AA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7" i="1"/>
  <c r="C107" i="1"/>
  <c r="G107" i="1"/>
  <c r="M107" i="1" a="1"/>
  <c r="M107" i="1"/>
  <c r="K105" i="16" s="1"/>
  <c r="N107" i="1" a="1"/>
  <c r="N107" i="1"/>
  <c r="L105" i="16" s="1"/>
  <c r="R107" i="1"/>
  <c r="S107" i="1" a="1"/>
  <c r="S107" i="1"/>
  <c r="D105" i="16" s="1"/>
  <c r="T107" i="1" a="1"/>
  <c r="T107" i="1"/>
  <c r="E105" i="16" s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I108" i="16" s="1"/>
  <c r="H109" i="1" a="1"/>
  <c r="H109" i="1" s="1"/>
  <c r="I107" i="16" s="1"/>
  <c r="H103" i="1" a="1"/>
  <c r="H103" i="1" s="1"/>
  <c r="I101" i="16" s="1"/>
  <c r="H102" i="1" a="1"/>
  <c r="H102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12" i="1" l="1"/>
  <c r="AJ124" i="1"/>
  <c r="AJ129" i="1"/>
  <c r="AJ121" i="1"/>
  <c r="AJ87" i="1"/>
  <c r="AJ114" i="1"/>
  <c r="AJ111" i="1"/>
  <c r="AJ115" i="1"/>
  <c r="AJ123" i="1"/>
  <c r="AJ125" i="1"/>
  <c r="AJ119" i="1"/>
  <c r="AJ117" i="1"/>
  <c r="AJ127" i="1"/>
  <c r="BQ107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<sst xmlns="http://schemas.openxmlformats.org/spreadsheetml/2006/main" count="5571" uniqueCount="1558">
  <si>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</si>
  <si>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</si>
  <si>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</si>
  <si>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</si>
  <si>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</si>
  <si>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</si>
  <si>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</si>
  <si>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</si>
  <si>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</si>
  <si>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</si>
  <si>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</si>
  <si>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</si>
  <si>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</si>
  <si>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</si>
  <si>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</si>
  <si>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</si>
  <si>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</si>
  <si>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</si>
  <si>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</si>
  <si>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</si>
  <si>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</si>
  <si>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</si>
  <si>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</si>
  <si>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</si>
  <si>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</si>
  <si>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</si>
  <si>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</si>
  <si>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</si>
  <si>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</si>
  <si>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</si>
  <si>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</si>
  <si>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</si>
  <si>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</si>
  <si>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</si>
  <si>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</si>
  <si>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</si>
  <si>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</si>
  <si>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</si>
  <si>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</si>
  <si>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</si>
  <si>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</si>
  <si>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</si>
  <si>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</si>
  <si>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</si>
  <si>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</si>
  <si>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</si>
  <si>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</si>
  <si>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</si>
  <si>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</si>
  <si>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</si>
  <si>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</si>
  <si>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</si>
  <si>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</si>
  <si>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</si>
  <si>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</si>
  <si>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</si>
  <si>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</si>
  <si>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</si>
  <si>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</si>
  <si>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</si>
  <si>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</si>
  <si>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</si>
  <si>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</si>
  <si>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</si>
  <si>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</si>
  <si>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</si>
  <si>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</si>
  <si>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</si>
  <si>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</si>
  <si>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</si>
  <si>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</si>
  <si>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</si>
  <si>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</si>
  <si>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</si>
  <si>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</si>
  <si>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</si>
  <si>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</si>
  <si>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</si>
  <si>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</si>
  <si>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</si>
  <si>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</si>
  <si>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</si>
  <si>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</si>
  <si>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</si>
  <si>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</si>
  <si>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</si>
  <si>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</si>
  <si>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</si>
  <si>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</si>
  <si>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</si>
  <si>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</si>
  <si>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</si>
  <si>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</si>
  <si>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</si>
  <si>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</si>
  <si>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</si>
  <si>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</si>
  <si>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</si>
  <si>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</si>
  <si>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</si>
  <si>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</si>
  <si>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</si>
  <si>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</si>
  <si>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</si>
  <si>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</si>
  <si>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</si>
  <si>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</si>
  <si>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</si>
  <si>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</si>
  <si>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</si>
  <si>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</si>
  <si>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</si>
  <si>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</si>
  <si>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</si>
  <si>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</si>
  <si>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</si>
  <si>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</si>
  <si>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</si>
  <si>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</si>
  <si>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</si>
  <si>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</si>
  <si>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</si>
  <si>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</si>
  <si>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</si>
  <si>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</si>
  <si>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</si>
  <si>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</si>
  <si>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</si>
  <si>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</si>
  <si>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</si>
  <si>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</si>
  <si>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</si>
  <si>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</si>
  <si>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</si>
  <si>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</si>
  <si>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</si>
  <si>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</si>
  <si>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</si>
  <si>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</si>
  <si>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</si>
  <si>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</si>
  <si>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</si>
  <si>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</si>
  <si>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</si>
  <si>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</si>
  <si>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</si>
  <si>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</si>
  <si>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</si>
  <si>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</si>
  <si>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</si>
  <si>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</si>
  <si>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</si>
  <si>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</si>
  <si>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</si>
  <si>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</si>
  <si>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</si>
  <si>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</si>
  <si>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</si>
  <si>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</si>
  <si>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</si>
  <si>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</si>
  <si>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</si>
  <si>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</si>
  <si>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</si>
  <si>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</si>
  <si>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</si>
  <si>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</si>
  <si>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</si>
  <si>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</si>
  <si>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</si>
  <si>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</si>
  <si>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</si>
  <si>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</si>
  <si>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</si>
  <si>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</si>
  <si>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</si>
  <si>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</si>
  <si>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</si>
  <si>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</si>
  <si>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</si>
  <si>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</si>
  <si>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</si>
  <si>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</si>
  <si>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</si>
  <si>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</si>
  <si>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</si>
  <si>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</si>
  <si>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</si>
  <si>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</si>
  <si>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</si>
  <si>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</si>
  <si>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</si>
  <si>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</si>
  <si>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</si>
  <si>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</si>
  <si>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</si>
  <si>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</si>
  <si>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</si>
  <si>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</si>
  <si>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</si>
  <si>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</si>
  <si>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</si>
  <si>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</si>
  <si>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</si>
  <si>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</si>
  <si>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</si>
  <si>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</si>
  <si>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</si>
  <si>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</si>
  <si>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</si>
  <si>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</si>
  <si>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</si>
  <si>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</si>
  <si>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</si>
  <si>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</si>
  <si>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</si>
  <si>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</si>
  <si>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</si>
  <si>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</si>
  <si>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</si>
  <si>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</si>
  <si>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</si>
  <si>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</si>
  <si>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</si>
  <si>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</si>
  <si>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</si>
  <si>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</si>
  <si>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</si>
  <si>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</si>
  <si>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</si>
  <si>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</si>
  <si>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</si>
  <si>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</si>
  <si>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</si>
  <si>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</si>
  <si>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</si>
  <si>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</si>
  <si>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</si>
  <si>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</si>
  <si>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</si>
  <si>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</si>
  <si>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</si>
  <si>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</si>
  <si>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</si>
  <si>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</si>
  <si>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</si>
  <si>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</si>
  <si>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</si>
  <si>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</si>
  <si>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</si>
  <si>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</si>
  <si>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</si>
  <si>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</si>
  <si>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</si>
  <si>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</si>
  <si>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</si>
  <si>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</si>
  <si>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</si>
  <si>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</si>
  <si>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</si>
  <si>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</si>
  <si>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</si>
  <si>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</si>
  <si>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</si>
  <si>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</si>
  <si>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</si>
  <si>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</si>
  <si>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</si>
  <si>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</si>
  <si>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</si>
  <si>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</si>
  <si>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</si>
  <si>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</si>
  <si>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</si>
  <si>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</si>
  <si>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</si>
  <si>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</si>
  <si>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</si>
  <si>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</si>
  <si>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</si>
  <si>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</si>
  <si>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</si>
  <si>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</si>
  <si>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</si>
  <si>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</si>
  <si>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</si>
  <si>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</si>
  <si>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</si>
  <si>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</si>
  <si>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</si>
  <si>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</si>
  <si>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</si>
  <si>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</si>
  <si>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</si>
  <si>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</si>
  <si>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</si>
  <si>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</si>
  <si>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</si>
  <si>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</si>
  <si>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</si>
  <si>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</si>
  <si>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</si>
  <si>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</si>
  <si>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</si>
  <si>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</si>
  <si>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</si>
  <si>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</si>
  <si>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</si>
  <si>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</si>
  <si>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</si>
  <si>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</si>
  <si>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</si>
  <si>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</si>
  <si>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</si>
  <si>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</si>
  <si>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</si>
  <si>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</si>
  <si>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</si>
  <si>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</si>
  <si>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</si>
  <si>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</si>
  <si>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</si>
  <si>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</si>
  <si>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</si>
  <si>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</si>
  <si>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</si>
  <si>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</si>
  <si>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</si>
  <si>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</si>
  <si>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</si>
  <si>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</si>
  <si>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</si>
  <si>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</si>
  <si>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</si>
  <si>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</si>
  <si>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</si>
  <si>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</si>
  <si>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</si>
  <si>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</si>
  <si>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</si>
  <si>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</si>
  <si>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</si>
  <si>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</si>
  <si>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</si>
  <si>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</si>
  <si>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</si>
  <si>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</si>
  <si>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</si>
  <si>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</si>
  <si>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</si>
  <si>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</si>
  <si>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</si>
  <si>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</si>
  <si>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</si>
  <si>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</si>
  <si>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</si>
  <si>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</si>
  <si>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</si>
  <si>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</si>
  <si>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</si>
  <si>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</si>
  <si>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</si>
  <si>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</si>
  <si>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</si>
  <si>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</si>
  <si>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</si>
  <si>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</si>
  <si>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</si>
  <si>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</si>
  <si>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</si>
  <si>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</si>
  <si>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</si>
  <si>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</si>
  <si>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</si>
  <si>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</si>
  <si>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</si>
  <si>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</si>
  <si>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</si>
  <si>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</si>
  <si>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</si>
  <si>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</si>
  <si>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</si>
  <si>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</si>
  <si>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</si>
  <si>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</si>
  <si>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</si>
  <si>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</si>
  <si>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</si>
  <si>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</si>
  <si>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</si>
  <si>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</si>
  <si>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</si>
  <si>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</si>
  <si>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</si>
  <si>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</si>
  <si>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</si>
  <si>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</si>
  <si>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</si>
  <si>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</si>
  <si>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</si>
  <si>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</si>
  <si>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</si>
  <si>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</si>
  <si>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</si>
  <si>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</si>
  <si>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</si>
  <si>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</si>
  <si>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</si>
  <si>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</si>
  <si>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</si>
  <si>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</si>
  <si>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</si>
  <si>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</si>
  <si>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</si>
  <si>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</si>
  <si>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</si>
  <si>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</si>
  <si>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</si>
  <si>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</si>
  <si>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</si>
  <si>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</si>
  <si>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</si>
  <si>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</si>
  <si>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</si>
  <si>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</si>
  <si>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</si>
  <si>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</si>
  <si>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</si>
  <si>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</si>
  <si>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</si>
  <si>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</si>
  <si>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</si>
  <si>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</si>
  <si>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</si>
  <si>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</si>
  <si>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</si>
  <si>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</si>
  <si>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</si>
  <si>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</si>
  <si>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</si>
  <si>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</si>
  <si>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</si>
  <si>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</si>
  <si>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</si>
  <si>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</si>
  <si>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</si>
  <si>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</si>
  <si>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</si>
  <si>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</si>
  <si>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</si>
  <si>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</si>
  <si>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</si>
  <si>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</si>
  <si>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</si>
  <si>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</si>
  <si>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</si>
  <si>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</si>
  <si>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</si>
  <si>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</si>
  <si>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</si>
  <si>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</si>
  <si>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</si>
  <si>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</si>
  <si>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</si>
  <si>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</si>
  <si>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</si>
  <si>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</si>
  <si>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</si>
  <si>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</si>
  <si>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</si>
  <si>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</si>
  <si>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</si>
  <si>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</si>
  <si>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</si>
  <si>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</si>
  <si>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</si>
  <si>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</si>
  <si>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</si>
  <si>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</si>
  <si>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</si>
  <si>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</si>
  <si>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</si>
  <si>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</si>
  <si>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</si>
  <si>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</si>
  <si>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</si>
  <si>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</si>
  <si>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</si>
  <si>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</si>
  <si>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</si>
  <si>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</si>
  <si>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</si>
  <si>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</si>
  <si>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</si>
  <si>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</si>
  <si>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</si>
  <si>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</si>
  <si>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</si>
  <si>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</si>
  <si>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</si>
  <si>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</si>
  <si>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</si>
  <si>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</si>
  <si>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</si>
  <si>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</si>
  <si>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</si>
  <si>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</si>
  <si>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</si>
  <si>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</si>
  <si>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</si>
  <si>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</si>
  <si>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</si>
  <si>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</si>
  <si>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</si>
  <si>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</si>
  <si>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</si>
  <si>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</si>
  <si>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</si>
  <si>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</si>
  <si>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</si>
  <si>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</si>
  <si>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</si>
  <si>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</si>
  <si>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</si>
  <si>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</si>
  <si>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</si>
  <si>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</si>
  <si>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</si>
  <si>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</si>
  <si>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</si>
  <si>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</si>
  <si>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</si>
  <si>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</si>
  <si>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</si>
  <si>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</si>
  <si>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</si>
  <si>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</si>
  <si>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</si>
  <si>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</si>
  <si>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</si>
  <si>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</si>
  <si>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</si>
  <si>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</si>
  <si>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</si>
  <si>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</si>
  <si>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</si>
  <si>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</si>
  <si>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</si>
  <si>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</si>
  <si>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</si>
  <si>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</si>
  <si>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</si>
  <si>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</si>
  <si>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</si>
  <si>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</si>
  <si>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</si>
  <si>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</si>
  <si>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</si>
  <si>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</si>
  <si>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</si>
  <si>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</si>
  <si>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</si>
  <si>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</si>
  <si>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</si>
  <si>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</si>
  <si>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</si>
  <si>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</si>
  <si>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</si>
  <si>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</si>
  <si>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</si>
  <si>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</si>
  <si>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</si>
  <si>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</si>
  <si>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</si>
  <si>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</si>
  <si>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</si>
  <si>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</si>
  <si>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</si>
  <si>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</si>
  <si>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</si>
  <si>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</si>
  <si>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</si>
  <si>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</si>
  <si>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</si>
  <si>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</si>
  <si>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</si>
  <si>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</si>
  <si>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</si>
  <si>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</si>
  <si>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</si>
  <si>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</si>
  <si>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</si>
  <si>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</si>
  <si>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</si>
  <si>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</si>
  <si>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</si>
  <si>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</si>
  <si>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</si>
  <si>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</si>
  <si>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</si>
  <si>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</si>
  <si>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</si>
  <si>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</si>
  <si>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</si>
  <si>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</si>
  <si>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</si>
  <si>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</si>
  <si>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</si>
  <si>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</si>
  <si>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</si>
  <si>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</si>
  <si>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</si>
  <si>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</si>
  <si>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</si>
  <si>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</si>
  <si>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</si>
  <si>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</si>
  <si>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</si>
  <si>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</si>
  <si>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</si>
  <si>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</si>
  <si>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</si>
  <si>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</si>
  <si>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</si>
  <si>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</si>
  <si>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</si>
  <si>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</si>
  <si>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</si>
  <si>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</si>
  <si>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</si>
  <si>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</si>
  <si>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</si>
  <si>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</si>
  <si>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</si>
  <si>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</si>
  <si>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</si>
  <si>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</si>
  <si>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</si>
  <si>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</si>
  <si>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</si>
  <si>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</si>
  <si>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</si>
  <si>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</si>
  <si>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</si>
  <si>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</si>
  <si>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</si>
  <si>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</si>
  <si>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</si>
  <si>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</si>
  <si>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</si>
  <si>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</si>
  <si>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</si>
  <si>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</si>
  <si>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</si>
  <si>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</si>
  <si>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</si>
  <si>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</si>
  <si>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</si>
  <si>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</si>
  <si>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</si>
  <si>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</si>
  <si>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</si>
  <si>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</si>
  <si>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</si>
  <si>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</si>
  <si>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</si>
  <si>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</si>
  <si>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</si>
  <si>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</si>
  <si>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</si>
  <si>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</si>
  <si>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</si>
  <si>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</si>
  <si>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</si>
  <si>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</si>
  <si>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</si>
  <si>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</si>
  <si>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</si>
  <si>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</si>
  <si>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</si>
  <si>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</si>
  <si>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</si>
  <si>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</si>
  <si>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</si>
  <si>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</si>
  <si>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</si>
  <si>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</si>
  <si>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</si>
  <si>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</si>
  <si>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</si>
  <si>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</si>
  <si>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</si>
  <si>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</si>
  <si>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</si>
  <si>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</si>
  <si>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</si>
  <si>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</si>
  <si>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</si>
  <si>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</si>
  <si>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</si>
  <si>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</si>
  <si>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</si>
  <si>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</si>
  <si>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</si>
  <si>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</si>
  <si>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</si>
  <si>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</si>
  <si>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</si>
  <si>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</si>
  <si>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</si>
  <si>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</si>
  <si>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</si>
  <si>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</si>
  <si>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</si>
  <si>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</si>
  <si>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</si>
  <si>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</si>
  <si>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</si>
  <si>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</si>
  <si>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</si>
  <si>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</si>
  <si>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</si>
  <si>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</si>
  <si>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</si>
  <si>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</si>
  <si>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</si>
  <si>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</si>
  <si>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</si>
  <si>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</si>
  <si>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</si>
  <si>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</si>
  <si>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</si>
  <si>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</si>
  <si>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</si>
  <si>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</si>
  <si>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</si>
  <si>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</si>
  <si>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</si>
  <si>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</si>
  <si>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</si>
  <si>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</si>
  <si>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</si>
  <si>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</si>
  <si>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</si>
  <si>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</si>
  <si>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</si>
  <si>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</si>
  <si>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</si>
  <si>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</si>
  <si>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</si>
  <si>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</si>
  <si>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</si>
  <si>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</si>
  <si>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</si>
  <si>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</si>
  <si>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</si>
  <si>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</si>
  <si>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</si>
  <si>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</si>
  <si>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</si>
  <si>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</si>
  <si>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</si>
  <si>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</si>
  <si>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</si>
  <si>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</si>
  <si>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</si>
  <si>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</si>
  <si>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</si>
  <si>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</si>
  <si>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</si>
  <si>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</si>
  <si>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</si>
  <si>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</si>
  <si>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</si>
  <si>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</si>
  <si>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</si>
  <si>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</si>
  <si>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</si>
  <si>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</si>
  <si>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</si>
  <si>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</si>
  <si>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</si>
  <si>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</si>
  <si>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</si>
  <si>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</si>
  <si>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</si>
  <si>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</si>
  <si>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</si>
  <si>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</si>
  <si>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</si>
  <si>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</si>
  <si>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</si>
  <si>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</si>
  <si>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</si>
  <si>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</si>
  <si>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</si>
  <si>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</si>
  <si>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</si>
  <si>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</si>
  <si>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</si>
  <si>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</si>
  <si>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</si>
  <si>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</si>
  <si>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</si>
  <si>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</si>
  <si>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</si>
  <si>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</si>
  <si>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</si>
  <si>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</si>
  <si>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</si>
  <si>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</si>
  <si>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</si>
  <si>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</si>
  <si>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</si>
  <si>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</si>
  <si>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</si>
  <si>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</si>
  <si>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</si>
  <si>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</si>
  <si>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</si>
  <si>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</si>
  <si>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</si>
  <si>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</si>
  <si>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</si>
  <si>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</si>
  <si>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</si>
  <si>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</si>
  <si>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</si>
  <si>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</si>
  <si>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</si>
  <si>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</si>
  <si>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</si>
  <si>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</si>
  <si>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</si>
  <si>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</si>
  <si>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</si>
  <si>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</si>
  <si>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</si>
  <si>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</si>
  <si>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</si>
  <si>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</si>
  <si>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</si>
  <si>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</si>
  <si>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</si>
  <si>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</si>
  <si>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</si>
  <si>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</si>
  <si>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</si>
  <si>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</si>
  <si>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</si>
  <si>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</si>
  <si>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</si>
  <si>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</si>
  <si>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</si>
  <si>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</si>
  <si>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</si>
  <si>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</si>
  <si>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</si>
  <si>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</si>
  <si>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</si>
  <si>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</si>
  <si>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</si>
  <si>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</si>
  <si>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</si>
  <si>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</si>
  <si>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</si>
  <si>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</si>
  <si>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</si>
  <si>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</si>
  <si>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</si>
  <si>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</si>
  <si>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</si>
  <si>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</si>
  <si>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</si>
  <si>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</si>
  <si>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</si>
  <si>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</si>
  <si>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</si>
  <si>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</si>
  <si>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</si>
  <si>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</si>
  <si>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</si>
  <si>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</si>
  <si>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</si>
  <si>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</si>
  <si>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</si>
  <si>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</si>
  <si>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</si>
  <si>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</si>
  <si>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</si>
  <si>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</si>
  <si>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</si>
  <si>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</si>
  <si>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</si>
  <si>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</si>
  <si>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</si>
  <si>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</si>
  <si>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</si>
  <si>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</si>
  <si>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</si>
  <si>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</si>
  <si>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</si>
  <si>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</si>
  <si>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</si>
  <si>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</si>
  <si>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</si>
  <si>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</si>
  <si>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</si>
  <si>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</si>
  <si>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</si>
  <si>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</si>
  <si>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</si>
  <si>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</si>
  <si>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</si>
  <si>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</si>
  <si>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</si>
  <si>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</si>
  <si>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</si>
  <si>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</si>
  <si>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</si>
  <si>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</si>
  <si>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</si>
  <si>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</si>
  <si>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</si>
  <si>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</si>
  <si>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</si>
  <si>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</si>
  <si>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</si>
  <si>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</si>
  <si>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</si>
  <si>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</si>
  <si>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</si>
  <si>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</si>
  <si>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</si>
  <si>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</si>
  <si>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</si>
  <si>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</si>
  <si>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</si>
  <si>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</si>
  <si>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</si>
  <si>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</si>
  <si>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</si>
  <si>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</si>
  <si>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</si>
  <si>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</si>
  <si>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</si>
  <si>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</si>
  <si>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</si>
  <si>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</si>
  <si>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</si>
  <si>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</si>
  <si>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</si>
  <si>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</si>
  <si>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</si>
  <si>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</si>
  <si>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</si>
  <si>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</si>
  <si>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</si>
  <si>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</si>
  <si>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</si>
  <si>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</si>
  <si>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</si>
  <si>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</si>
  <si>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</si>
  <si>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</si>
  <si>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</si>
  <si>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</si>
  <si>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</si>
  <si>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</si>
  <si>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</si>
  <si>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</si>
  <si>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</si>
  <si>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</si>
  <si>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</si>
  <si>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</si>
  <si>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</si>
  <si>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</si>
  <si>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</si>
  <si>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</si>
  <si>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</si>
  <si>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</si>
  <si>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</si>
  <si>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</si>
  <si>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</si>
  <si>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</si>
  <si>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</si>
  <si>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</si>
  <si>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</si>
  <si>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</si>
  <si>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</si>
  <si>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</si>
  <si>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</si>
  <si>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</si>
  <si>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</si>
  <si>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</si>
  <si>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</si>
  <si>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</si>
  <si>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</si>
  <si>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</si>
  <si>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</si>
  <si>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</si>
  <si>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</si>
  <si>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</si>
  <si>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</si>
  <si>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</si>
  <si>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</si>
  <si>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</si>
  <si>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</si>
  <si>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</si>
  <si>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</si>
  <si>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</si>
  <si>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</si>
  <si>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</si>
  <si>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</si>
  <si>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</si>
  <si>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</si>
  <si>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</si>
  <si>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</si>
  <si>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</si>
  <si>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</si>
  <si>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</si>
  <si>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</si>
  <si>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</si>
  <si>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</si>
  <si>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</si>
  <si>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</si>
  <si>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</si>
  <si>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</si>
  <si>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</si>
  <si>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</si>
  <si>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</si>
  <si>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</si>
  <si>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</si>
  <si>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</si>
  <si>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</si>
  <si>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</si>
  <si>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</si>
  <si>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</si>
  <si>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</si>
  <si>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</si>
  <si>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</si>
  <si>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</si>
  <si>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</si>
  <si>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</si>
  <si>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</si>
  <si>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</si>
  <si>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</si>
  <si>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</si>
  <si>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</si>
  <si>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</si>
  <si>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</si>
  <si>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</si>
  <si>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</si>
  <si>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</si>
  <si>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</si>
  <si>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</si>
  <si>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</si>
  <si>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</si>
  <si>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</si>
  <si>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</si>
  <si>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</si>
  <si>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</si>
  <si>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</si>
  <si>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</si>
  <si>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</si>
  <si>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</si>
  <si>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</si>
  <si>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</si>
  <si>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</si>
  <si>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</si>
  <si>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</si>
  <si>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</si>
  <si>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</si>
  <si>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</si>
  <si>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</si>
  <si>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</si>
  <si>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</si>
  <si>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</si>
  <si>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</si>
  <si>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</si>
  <si>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</si>
  <si>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</si>
  <si>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</si>
  <si>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</si>
  <si>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</si>
  <si>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</si>
  <si>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</si>
  <si>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</si>
  <si>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</si>
  <si>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</si>
  <si>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</si>
  <si>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</si>
  <si>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</si>
  <si>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</si>
  <si>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</si>
  <si>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</si>
  <si>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</si>
  <si>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</si>
  <si>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</si>
  <si>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</si>
  <si>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</si>
  <si>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</si>
  <si>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</si>
  <si>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</si>
  <si>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</si>
  <si>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</si>
  <si>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</si>
  <si>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</si>
  <si>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</si>
  <si>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</si>
  <si>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</si>
  <si>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</si>
  <si>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</si>
  <si>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</si>
  <si>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</si>
  <si>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</si>
  <si>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</si>
  <si>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</si>
  <si>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</si>
  <si>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</si>
  <si>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</si>
  <si>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</si>
  <si>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</si>
  <si>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</si>
  <si>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</si>
  <si>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</si>
  <si>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</si>
  <si>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</si>
  <si>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</si>
  <si>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</si>
  <si>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</si>
  <si>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</si>
  <si>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</si>
  <si>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</si>
  <si>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</si>
  <si>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</si>
  <si>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</si>
  <si>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</si>
  <si>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</si>
  <si>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</si>
  <si>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</si>
  <si>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</si>
  <si>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</si>
  <si>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</si>
  <si>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</si>
  <si>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</si>
  <si>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</si>
  <si>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</si>
  <si>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</si>
  <si>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</si>
  <si>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</si>
  <si>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</si>
  <si>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</si>
  <si>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</si>
  <si>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</si>
  <si>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</si>
  <si>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</si>
  <si>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</si>
  <si>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</si>
  <si>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</si>
  <si>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</si>
  <si>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</si>
  <si>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</si>
  <si>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</si>
  <si>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</si>
  <si>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</si>
  <si>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</si>
  <si>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</si>
  <si>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</si>
  <si>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</si>
  <si>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</si>
  <si>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</si>
  <si>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</si>
  <si>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</si>
  <si>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</si>
  <si>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</si>
  <si>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</si>
  <si>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</si>
  <si>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</si>
  <si>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</si>
  <si>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</si>
  <si>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</si>
  <si>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</si>
  <si>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</si>
  <si>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</si>
  <si>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</si>
  <si>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</si>
  <si>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</si>
  <si>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</si>
  <si>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</si>
  <si>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</si>
  <si>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</si>
  <si>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</si>
  <si>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</si>
  <si>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</si>
  <si>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</si>
  <si>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</si>
  <si>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</si>
  <si>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</si>
  <si>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</si>
  <si>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</si>
  <si>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</si>
  <si>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</si>
  <si>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</si>
  <si>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</si>
  <si>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</si>
  <si>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</si>
  <si>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</si>
  <si>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</si>
  <si>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</si>
  <si>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</si>
  <si>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</si>
  <si>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</si>
  <si>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</si>
  <si>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</si>
  <si>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</si>
  <si>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</si>
  <si>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</si>
  <si>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</si>
  <si>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</si>
  <si>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</si>
  <si>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</si>
  <si>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</si>
  <si>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</si>
  <si>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</si>
  <si>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</si>
  <si>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</si>
  <si>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</si>
  <si>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</si>
  <si>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</si>
  <si>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</si>
  <si>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</si>
  <si>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</si>
  <si>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</si>
  <si>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</si>
  <si>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</si>
  <si>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</si>
  <si>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</si>
  <si>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</si>
  <si>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</si>
  <si>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</si>
  <si>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</si>
  <si>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</si>
  <si>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</si>
  <si>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</si>
  <si>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</si>
  <si>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</si>
  <si>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</si>
  <si>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</si>
  <si>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</si>
  <si>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</si>
  <si>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</si>
  <si>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</si>
  <si>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</si>
  <si>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</si>
  <si>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</si>
  <si>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</si>
  <si>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</si>
  <si>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</si>
  <si>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</si>
  <si>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</si>
  <si>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</si>
  <si>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</si>
  <si>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</si>
  <si>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</si>
  <si>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</si>
  <si>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</si>
  <si>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</si>
  <si>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</si>
  <si>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</si>
  <si>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</si>
  <si>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</si>
  <si>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</si>
  <si>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</si>
  <si>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</si>
  <si>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</si>
  <si>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</si>
  <si>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</si>
  <si>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</si>
  <si>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</si>
  <si>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</si>
  <si>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</si>
  <si>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</si>
  <si>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</si>
  <si>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</si>
  <si>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</si>
  <si>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</si>
  <si>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</si>
  <si>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</si>
  <si>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</si>
  <si>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</si>
  <si>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</si>
  <si>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</si>
  <si>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</si>
  <si>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</si>
  <si>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</si>
  <si>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</si>
  <si>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</si>
  <si>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</si>
  <si>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</si>
  <si>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</si>
  <si>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</si>
  <si>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</si>
  <si>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</si>
  <si>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</si>
  <si>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</si>
  <si>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</si>
  <si>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</si>
  <si>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</si>
  <si>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</si>
  <si>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</si>
  <si>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</si>
  <si>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</si>
  <si>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</si>
  <si>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</si>
  <si>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</si>
  <si>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</si>
  <si>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</si>
  <si>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</si>
  <si>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</si>
  <si>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</si>
  <si>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</si>
  <si>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</si>
  <si>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</si>
  <si>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</si>
  <si>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</si>
  <si>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</si>
  <si>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</si>
  <si>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</si>
  <si>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</si>
  <si>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</si>
  <si>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</si>
  <si>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</si>
  <si>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</si>
  <si>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</si>
  <si>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</si>
  <si>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</si>
  <si>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</si>
  <si>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</si>
  <si>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</si>
  <si>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</si>
  <si>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</si>
  <si>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</si>
  <si>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</si>
  <si>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</si>
  <si>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</si>
  <si>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</si>
  <si>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</si>
  <si>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</si>
  <si>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</si>
  <si>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</si>
  <si>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</si>
  <si>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</si>
  <si>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</si>
  <si>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</si>
  <si>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</si>
  <si>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</si>
  <si>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</si>
  <si>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</si>
  <si>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</si>
  <si>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</si>
  <si>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</si>
  <si>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</si>
  <si>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</si>
  <si>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</si>
  <si>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</si>
  <si>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</si>
  <si>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</si>
  <si>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</si>
  <si>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</si>
  <si>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</si>
  <si>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</si>
  <si>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</si>
  <si>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</si>
  <si>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</si>
  <si>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</si>
  <si>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</si>
  <si>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</si>
  <si>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</si>
  <si>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</si>
  <si>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</si>
  <si>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</si>
  <si>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</si>
  <si>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</si>
  <si>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</si>
  <si>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</si>
  <si>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</si>
  <si>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</si>
  <si>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</si>
  <si>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</si>
  <si>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</si>
  <si>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</si>
  <si>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</si>
  <si>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</si>
  <si>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</si>
  <si>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</si>
  <si>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</si>
  <si>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</si>
  <si>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</si>
  <si>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</si>
  <si>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</si>
  <si>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</si>
  <si>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</si>
  <si>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</si>
  <si>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</si>
  <si>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</si>
  <si>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</si>
  <si>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</si>
  <si>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</si>
  <si>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</si>
  <si>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</si>
  <si>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</si>
  <si>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</si>
  <si>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</si>
  <si>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</si>
  <si>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</si>
  <si>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</si>
  <si>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</si>
  <si>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</si>
  <si>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</si>
  <si>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</si>
  <si>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</si>
  <si>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</si>
  <si>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</si>
  <si>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</si>
  <si>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</si>
  <si>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</si>
  <si>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</si>
  <si>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</si>
  <si>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</si>
  <si>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</si>
  <si>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</si>
  <si>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</si>
  <si>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</si>
  <si>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</si>
  <si>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</si>
  <si>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</si>
  <si>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</si>
  <si>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</si>
  <si>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</si>
  <si>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</si>
  <si>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</si>
  <si>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</si>
  <si>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</si>
  <si>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</si>
  <si>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</si>
  <si>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</si>
  <si>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</si>
  <si>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</si>
  <si>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</si>
  <si>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</si>
  <si>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</si>
  <si>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</si>
  <si>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</si>
  <si>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</si>
  <si>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</si>
  <si>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</si>
  <si>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</si>
  <si>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</si>
  <si>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</si>
  <si>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</si>
  <si>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</si>
  <si>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</si>
  <si>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</si>
  <si>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</si>
  <si>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</si>
  <si>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</si>
  <si>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</si>
  <si>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</si>
  <si>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</si>
  <si>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</si>
  <si>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</si>
  <si>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</si>
  <si>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</si>
  <si>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</si>
  <si>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</si>
  <si>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</si>
  <si>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</si>
  <si>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 xml:space="preserve"> no 565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</si>
  <si>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</si>
  <si>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</si>
  <si>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</si>
  <si>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</si>
  <si>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</si>
  <si>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</si>
  <si>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</si>
  <si>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</si>
  <si>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</si>
  <si>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</si>
  <si>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</si>
  <si>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</si>
  <si>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</si>
  <si>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</si>
  <si>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</si>
  <si>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</si>
  <si>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</si>
  <si>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</si>
  <si>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</si>
  <si>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</si>
  <si>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 xml:space="preserve">TAP </t>
  </si>
  <si>
    <t>Rodrigo</t>
  </si>
  <si>
    <t>Mecanização DOL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</si>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</sst>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E1" activePane="topRight" state="frozen"/>
      <selection pane="topRight" activeCell="D779" sqref="D7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1171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1172</v>
      </c>
      <c r="BI1" s="244"/>
      <c r="BJ1" s="245"/>
      <c r="BK1" s="246"/>
      <c r="BL1" s="43"/>
      <c r="BM1" s="236" t="s">
        <v>1173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39" t="s">
        <v>1174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1177</v>
      </c>
      <c r="AT2" s="241"/>
      <c r="AU2" s="241"/>
      <c r="AV2" s="241"/>
      <c r="AW2" s="241"/>
      <c r="AX2" s="240"/>
      <c r="AY2" s="242"/>
      <c r="AZ2" s="4"/>
      <c r="BA2" s="233" t="s">
        <v>1178</v>
      </c>
      <c r="BB2" s="235"/>
      <c r="BC2" s="239" t="s">
        <v>1175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3" t="s">
        <v>1179</v>
      </c>
      <c r="AJ3" s="235"/>
      <c r="AK3" s="233" t="s">
        <v>1180</v>
      </c>
      <c r="AL3" s="234"/>
      <c r="AM3" s="234"/>
      <c r="AN3" s="234"/>
      <c r="AO3" s="234"/>
      <c r="AP3" s="234"/>
      <c r="AQ3" s="235"/>
      <c r="AR3" s="160"/>
      <c r="AS3" s="257" t="s">
        <v>1186</v>
      </c>
      <c r="AT3" s="258"/>
      <c r="AU3" s="257" t="s">
        <v>1187</v>
      </c>
      <c r="AV3" s="258"/>
      <c r="AW3" s="257" t="s">
        <v>1188</v>
      </c>
      <c r="AX3" s="259"/>
      <c r="AY3" s="57" t="s">
        <v>1189</v>
      </c>
      <c r="AZ3" s="57"/>
      <c r="BA3" s="255"/>
      <c r="BB3" s="256"/>
      <c r="BC3" s="233" t="s">
        <v>1182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1190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>
        <v>20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 t="s">
        <v>1029</v>
      </c>
      <c r="BN102" s="12" t="s">
        <v>1029</v>
      </c>
      <c r="BO102" s="130" t="s">
        <v>1029</v>
      </c>
      <c r="BP102" s="14"/>
      <c r="BQ102" s="10" t="str">
        <f t="shared" si="8"/>
        <v>Intervalo</v>
      </c>
      <c r="BR102" s="15">
        <f t="shared" si="9"/>
        <v>0.99999999999999911</v>
      </c>
      <c r="BS102" s="15">
        <f t="shared" si="10"/>
        <v>1</v>
      </c>
      <c r="BT102" s="157" t="str">
        <f t="shared" si="11"/>
        <v>OKOK</v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5.5555555555555552E-2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>
        <v>0.53333333333333333</v>
      </c>
      <c r="AT103" s="32">
        <v>0.58888888888888891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5.555555555555558E-2</v>
      </c>
      <c r="AZ103" s="11"/>
      <c r="BA103" s="60">
        <v>2</v>
      </c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Aderente</v>
      </c>
      <c r="BR103" s="15">
        <f t="shared" si="9"/>
        <v>1.0000000000000004</v>
      </c>
      <c r="BS103" s="15">
        <f t="shared" si="10"/>
        <v>2</v>
      </c>
      <c r="BT103" s="157" t="str">
        <f t="shared" si="11"/>
        <v>OKOK</v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1480</v>
      </c>
      <c r="BL105" s="13"/>
      <c r="BM105" s="12" t="s">
        <v>1031</v>
      </c>
      <c r="BN105" s="12" t="s">
        <v>1056</v>
      </c>
      <c r="BO105" s="130" t="s">
        <v>1056</v>
      </c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>CondiçõesClimáticaChuva</v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1481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1482</v>
      </c>
      <c r="W106" s="135" t="s">
        <v>1483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>
        <v>0.42777777777777776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4.166666666666663E-2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1484</v>
      </c>
      <c r="BK106" s="14" t="s">
        <v>1485</v>
      </c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0.99999999999999911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2" t="s">
        <v>1486</v>
      </c>
      <c r="BK107" s="14" t="s">
        <v>1487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 ht="23.25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1488</v>
      </c>
      <c r="I108" s="135" t="s">
        <v>1488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1489</v>
      </c>
      <c r="BK108" s="14" t="s">
        <v>1490</v>
      </c>
      <c r="BL108" s="13"/>
      <c r="BM108" s="12" t="s">
        <v>1024</v>
      </c>
      <c r="BN108" s="12" t="s">
        <v>1054</v>
      </c>
      <c r="BO108" s="130" t="s">
        <v>1116</v>
      </c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>CCOCirculaçãoIntervaloOportunidade</v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1491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>
        <v>2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2</v>
      </c>
      <c r="BI109" s="14"/>
      <c r="BJ109" s="14" t="s">
        <v>1492</v>
      </c>
      <c r="BK109" s="14" t="s">
        <v>1493</v>
      </c>
      <c r="BL109" s="13"/>
      <c r="BM109" s="12" t="s">
        <v>1029</v>
      </c>
      <c r="BN109" s="12" t="s">
        <v>1029</v>
      </c>
      <c r="BO109" s="130" t="s">
        <v>1029</v>
      </c>
      <c r="BP109" s="14"/>
      <c r="BQ109" s="10" t="str">
        <f t="shared" si="8"/>
        <v>Intervalo</v>
      </c>
      <c r="BR109" s="15">
        <f t="shared" si="9"/>
        <v>0.99999999999999911</v>
      </c>
      <c r="BS109" s="15">
        <f t="shared" si="10"/>
        <v>1</v>
      </c>
      <c r="BT109" s="157" t="str">
        <f t="shared" si="11"/>
        <v>OKOK</v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125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1494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125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2</v>
      </c>
      <c r="BI110" s="14"/>
      <c r="BJ110" s="14" t="s">
        <v>1492</v>
      </c>
      <c r="BK110" s="14" t="s">
        <v>1493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1495</v>
      </c>
      <c r="BK111" s="14" t="s">
        <v>1496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E1446064</v>
      </c>
      <c r="B112" s="133">
        <v>46064</v>
      </c>
      <c r="C112" s="7">
        <f>IF(BS_CONTROLE[[#This Row],[DATA]]="","",WEEKNUM(BS_CONTROLE[[#This Row],[DATA]]))</f>
        <v>7</v>
      </c>
      <c r="D112" s="45" t="s">
        <v>149</v>
      </c>
      <c r="E112" s="185">
        <v>129</v>
      </c>
      <c r="F112" s="134" t="s">
        <v>25</v>
      </c>
      <c r="G112" s="8" t="str">
        <f>IF(D112="","*",VLOOKUP(F112,BS_ATIVIDADE[#All],3,FALSE))</f>
        <v>OUTROS</v>
      </c>
      <c r="H112" s="135" t="s">
        <v>849</v>
      </c>
      <c r="I112" s="135" t="s">
        <v>864</v>
      </c>
      <c r="J112" s="151">
        <v>101</v>
      </c>
      <c r="K112" s="151">
        <v>1142</v>
      </c>
      <c r="L112" s="71">
        <v>1290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2" s="135">
        <v>0.83333333333333337</v>
      </c>
      <c r="P112" s="135">
        <v>4.1666666666666664E-2</v>
      </c>
      <c r="Q112" s="71">
        <v>1</v>
      </c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1442</v>
      </c>
      <c r="W112" s="135" t="s">
        <v>1497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DESLOCAMENTO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PPP</v>
      </c>
      <c r="AL112" s="175" t="str">
        <f>IF(BS_CONTROLE[[#This Row],[Local - Encerramento]]=0, "-", BS_CONTROLE[[#This Row],[Local - Encerramento]])</f>
        <v>PUR</v>
      </c>
      <c r="AM112" s="175" t="str">
        <f>IF(BS_CONTROLE[[#This Row],[Entre - Estações]]=0, "-", BS_CONTROLE[[#This Row],[Entre - Estações]])</f>
        <v>PPO-PPP</v>
      </c>
      <c r="AN112" s="175" t="str">
        <f>IF(BS_CONTROLE[[#This Row],[SB]]=0, "-", BS_CONTROLE[[#This Row],[SB]])</f>
        <v>PPPPPO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1142</v>
      </c>
      <c r="AQ112" s="177">
        <f>IF(BS_CONTROLE[[#This Row],[KM - Fim]]=0, "-", BS_CONTROLE[[#This Row],[KM - Fim]])</f>
        <v>1290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Fernanda</v>
      </c>
      <c r="BG112" s="13"/>
      <c r="BH112" s="14"/>
      <c r="BI112" s="14"/>
      <c r="BJ112" s="14" t="s">
        <v>1498</v>
      </c>
      <c r="BK112" s="14" t="s">
        <v>1498</v>
      </c>
      <c r="BL112" s="13"/>
      <c r="BM112" s="12"/>
      <c r="BN112" s="12"/>
      <c r="BO112" s="130"/>
      <c r="BP112" s="14"/>
      <c r="BQ112" s="10" t="str">
        <f t="shared" si="8"/>
        <v>Produção e Intervalo</v>
      </c>
      <c r="BR112" s="15">
        <f t="shared" si="9"/>
        <v>0</v>
      </c>
      <c r="BS112" s="15">
        <f t="shared" si="10"/>
        <v>0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 t="s">
        <v>649</v>
      </c>
      <c r="I114" s="135" t="s">
        <v>605</v>
      </c>
      <c r="J114" s="151">
        <v>98</v>
      </c>
      <c r="K114" s="278">
        <v>665.9</v>
      </c>
      <c r="L114" s="71">
        <v>664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1680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 t="s">
        <v>1005</v>
      </c>
      <c r="Y114" s="129" t="s">
        <v>1008</v>
      </c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TSF1</v>
      </c>
      <c r="AL114" s="175" t="str">
        <f>IF(BS_CONTROLE[[#This Row],[Local - Encerramento]]=0, "-", BS_CONTROLE[[#This Row],[Local - Encerramento]])</f>
        <v>TMJ1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665.9</v>
      </c>
      <c r="AQ114" s="177">
        <f>IF(BS_CONTROLE[[#This Row],[KM - Fim]]=0, "-", BS_CONTROLE[[#This Row],[KM - Fim]])</f>
        <v>664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7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 t="s">
        <v>1005</v>
      </c>
      <c r="Y117" s="129" t="s">
        <v>1008</v>
      </c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 t="s">
        <v>1285</v>
      </c>
      <c r="X119" s="152" t="s">
        <v>1005</v>
      </c>
      <c r="Y119" s="129" t="s">
        <v>1008</v>
      </c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1488</v>
      </c>
      <c r="I121" s="135" t="s">
        <v>1488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 t="s">
        <v>1008</v>
      </c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 t="s">
        <v>1008</v>
      </c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>
      <c r="A124" s="44" t="str">
        <f t="shared" si="12"/>
        <v>W48</v>
      </c>
      <c r="B124" s="133"/>
      <c r="C124" s="7" t="str">
        <f>IF(BS_CONTROLE[[#This Row],[DATA]]="","",WEEKNUM(BS_CONTROLE[[#This Row],[DATA]]))</f>
        <v/>
      </c>
      <c r="D124" s="45" t="s">
        <v>239</v>
      </c>
      <c r="E124" s="185">
        <v>141</v>
      </c>
      <c r="F124" s="134" t="s">
        <v>100</v>
      </c>
      <c r="G124" s="8" t="str">
        <f>IF(D124="","*",VLOOKUP(F124,BS_ATIVIDADE[#All],3,FALSE))</f>
        <v>MECANIZAÇÃO - DOL</v>
      </c>
      <c r="H124" s="135" t="s">
        <v>1499</v>
      </c>
      <c r="I124" s="135" t="s">
        <v>385</v>
      </c>
      <c r="J124" s="151">
        <v>74</v>
      </c>
      <c r="K124" s="151">
        <v>44.32</v>
      </c>
      <c r="L124" s="71">
        <v>41.1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5">
        <v>0.35416666666666669</v>
      </c>
      <c r="P124" s="135">
        <v>6.25E-2</v>
      </c>
      <c r="Q124" s="71">
        <v>100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1500</v>
      </c>
      <c r="W124" s="135" t="s">
        <v>1501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5" t="str">
        <f>IF(BS_CONTROLE[[#This Row],[Local - Partida]]=0, "-", BS_CONTROLE[[#This Row],[Local - Partida]])</f>
        <v xml:space="preserve">TAP </v>
      </c>
      <c r="AL124" s="175" t="str">
        <f>IF(BS_CONTROLE[[#This Row],[Local - Encerramento]]=0, "-", BS_CONTROLE[[#This Row],[Local - Encerramento]])</f>
        <v>TAP</v>
      </c>
      <c r="AM124" s="175" t="str">
        <f>IF(BS_CONTROLE[[#This Row],[Entre - Estações]]=0, "-", BS_CONTROLE[[#This Row],[Entre - Estações]])</f>
        <v>TLG-TQI</v>
      </c>
      <c r="AN124" s="175" t="str">
        <f>IF(BS_CONTROLE[[#This Row],[SB]]=0, "-", BS_CONTROLE[[#This Row],[SB]])</f>
        <v>TLGK52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44.32</v>
      </c>
      <c r="AQ124" s="177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391</v>
      </c>
      <c r="I125" s="135" t="s">
        <v>11</v>
      </c>
      <c r="J125" s="151">
        <v>74</v>
      </c>
      <c r="K125" s="151">
        <v>26.818999999999999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TAPK35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TAP-TLG</v>
      </c>
      <c r="AN125" s="175" t="str">
        <f>IF(BS_CONTROLE[[#This Row],[SB]]=0, "-", BS_CONTROLE[[#This Row],[SB]])</f>
        <v>TAPK35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26.818999999999999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1502</v>
      </c>
      <c r="W127" s="135" t="s">
        <v>1285</v>
      </c>
      <c r="X127" s="152" t="s">
        <v>1005</v>
      </c>
      <c r="Y127" s="129" t="s">
        <v>1008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 t="s">
        <v>1503</v>
      </c>
      <c r="X129" s="152" t="s">
        <v>1005</v>
      </c>
      <c r="Y129" s="129" t="s">
        <v>1008</v>
      </c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:BK112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3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1504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1511</v>
      </c>
      <c r="D12" s="187">
        <v>9049</v>
      </c>
      <c r="E12" s="188">
        <v>46044</v>
      </c>
      <c r="F12" s="190" t="s">
        <v>1512</v>
      </c>
      <c r="G12" s="187" t="s">
        <v>1513</v>
      </c>
      <c r="H12" s="187"/>
    </row>
    <row r="13" spans="3:8">
      <c r="C13" s="187" t="s">
        <v>1511</v>
      </c>
      <c r="D13" s="187">
        <v>9044</v>
      </c>
      <c r="E13" s="188">
        <v>46044</v>
      </c>
      <c r="F13" s="190" t="s">
        <v>1514</v>
      </c>
      <c r="G13" s="187" t="s">
        <v>1515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1517</v>
      </c>
      <c r="C2" s="83" t="s">
        <v>1196</v>
      </c>
      <c r="D2" s="83" t="s">
        <v>1198</v>
      </c>
      <c r="E2" s="83" t="s">
        <v>1518</v>
      </c>
      <c r="F2" s="83" t="s">
        <v>1519</v>
      </c>
      <c r="G2" s="83" t="s">
        <v>1520</v>
      </c>
      <c r="H2" s="83" t="s">
        <v>1521</v>
      </c>
      <c r="I2" s="83" t="s">
        <v>1522</v>
      </c>
      <c r="J2" s="83" t="s">
        <v>1523</v>
      </c>
      <c r="K2" s="109" t="s">
        <v>1524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>
      <c r="B131" s="100" t="str">
        <f>IF(FN_MC!Y112="","*",FN_MC!Y112)</f>
        <v>*</v>
      </c>
      <c r="C131" s="101">
        <f>IF(FN_MC!B112="","*",FN_MC!B112)</f>
        <v>46064</v>
      </c>
      <c r="D131" s="101" t="str">
        <f>IF(FN_MC!D112="","*",FN_MC!D112)</f>
        <v>E14</v>
      </c>
      <c r="E131" s="101" t="str">
        <f>IF(FN_MC!H112="","*",FN_MC!H112)</f>
        <v>PPP</v>
      </c>
      <c r="F131" s="114" t="str">
        <f>IF(FN_MC!M112="","*",FN_MC!M112)</f>
        <v>PPO-PPP</v>
      </c>
      <c r="G131" s="101" t="str">
        <f>IF(FN_MC!I112="","*",FN_MC!I112)</f>
        <v>PUR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>
      <c r="B133" s="100" t="str">
        <f>IF(FN_MC!Y114="","*",FN_MC!Y114)</f>
        <v>OPORTUNIDADE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TSF1</v>
      </c>
      <c r="F133" s="114" t="str">
        <f>IF(FN_MC!M114="","*",FN_MC!M114)</f>
        <v>TBS-TAL</v>
      </c>
      <c r="G133" s="101" t="str">
        <f>IF(FN_MC!I114="","*",FN_MC!I114)</f>
        <v>TMJ1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>
      <c r="B134" s="100" t="str">
        <f>IF(FN_MC!Y115="","*",FN_MC!Y115)</f>
        <v>OPORTUNIDADE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>
      <c r="B136" s="100" t="str">
        <f>IF(FN_MC!Y117="","*",FN_MC!Y117)</f>
        <v>OPORTUNIDADE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>
      <c r="B138" s="100" t="str">
        <f>IF(FN_MC!Y119="","*",FN_MC!Y119)</f>
        <v>OPORTUNIDADE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>
      <c r="B140" s="100" t="str">
        <f>IF(FN_MC!Y121="","*",FN_MC!Y121)</f>
        <v>OPORTUNIDADE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>
      <c r="B142" s="100" t="str">
        <f>IF(FN_MC!Y123="","*",FN_MC!Y123)</f>
        <v>OPORTUNIDADE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>
      <c r="B143" s="100" t="str">
        <f>IF(FN_MC!Y124="","*",FN_MC!Y124)</f>
        <v>OPORTUNIDADE</v>
      </c>
      <c r="C143" s="101" t="str">
        <f>IF(FN_MC!B124="","*",FN_MC!B124)</f>
        <v>*</v>
      </c>
      <c r="D143" s="101" t="str">
        <f>IF(FN_MC!D124="","*",FN_MC!D124)</f>
        <v>W48</v>
      </c>
      <c r="E143" s="101" t="str">
        <f>IF(FN_MC!H124="","*",FN_MC!H124)</f>
        <v xml:space="preserve">TAP </v>
      </c>
      <c r="F143" s="114" t="str">
        <f>IF(FN_MC!M124="","*",FN_MC!M124)</f>
        <v>TLG-TQI</v>
      </c>
      <c r="G143" s="101" t="str">
        <f>IF(FN_MC!I124="","*",FN_MC!I124)</f>
        <v>TAP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>
      <c r="B144" s="100" t="str">
        <f>IF(FN_MC!Y125="","*",FN_MC!Y125)</f>
        <v>OPORTUNIDADE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TAPK35</v>
      </c>
      <c r="F144" s="114" t="str">
        <f>IF(FN_MC!M125="","*",FN_MC!M125)</f>
        <v>TAP-TLG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>
      <c r="B146" s="100" t="str">
        <f>IF(FN_MC!Y127="","*",FN_MC!Y127)</f>
        <v>OPORTUNIDADE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>
      <c r="B148" s="100" t="str">
        <f>IF(FN_MC!Y129="","*",FN_MC!Y129)</f>
        <v>OPORTUNIDADE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G906" sqref="G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1259</v>
      </c>
      <c r="Q2" s="265"/>
      <c r="R2" s="88"/>
      <c r="S2" s="88"/>
      <c r="T2" s="89"/>
      <c r="U2" s="266" t="s">
        <v>1525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1526</v>
      </c>
      <c r="B3" s="91" t="s">
        <v>1527</v>
      </c>
      <c r="C3" s="91" t="s">
        <v>7</v>
      </c>
      <c r="D3" s="92" t="s">
        <v>1211</v>
      </c>
      <c r="E3" s="92" t="s">
        <v>366</v>
      </c>
      <c r="F3" s="92" t="s">
        <v>1528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1529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0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4512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79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79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0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79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79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79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79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79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936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79" t="str">
        <f>IF(FN_MC!W98="","*",FN_MC!W98)</f>
        <v>Ronda 7 dias</v>
      </c>
      <c r="U96" s="98">
        <f ca="1">_xlfn.XLOOKUP(G96&amp;$U$3,BS_CONTROLE[CHAVE],BS_CONTROLE[Quantidade_11],"-")</f>
        <v>100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79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2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SIM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</v>
      </c>
      <c r="P99" s="107">
        <f>IF(FN_MC!O101="","*",FN_MC!O101)</f>
        <v>0.4375</v>
      </c>
      <c r="Q99" s="107">
        <f>IF(FN_MC!P101="","*",FN_MC!P101)</f>
        <v>0.125</v>
      </c>
      <c r="R99" s="96" t="str">
        <f>IF(FN_MC!Q101="","*",CONCATENATE(FN_MC!Q101," ",FN_MC!R101))</f>
        <v>1560 M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_xlfn.XLOOKUP(G99&amp;$U$3,BS_CONTROLE[CHAVE],BS_CONTROLE[Quantidade_11],"-")</f>
        <v>4512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OPORTUNIDADE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_xlfn.XLOOKUP(G100&amp;$U$3,BS_CONTROLE[CHAVE],BS_CONTROLE[Quantidade_11],"-")</f>
        <v>-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5.5555555555555552E-2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_xlfn.XLOOKUP(G102&amp;$U$3,BS_CONTROLE[CHAVE],BS_CONTROLE[Quantidade_11],"-")</f>
        <v>27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SIM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_xlfn.XLOOKUP(G104&amp;$U$3,BS_CONTROLE[CHAVE],BS_CONTROLE[Quantidade_11],"-")</f>
        <v>100</v>
      </c>
      <c r="V104" s="98">
        <f ca="1">_xlfn.XLOOKUP(G104&amp;$V$3,BS_CONTROLE[CHAVE],BS_CONTROLE[Quantidade_11],"-")</f>
        <v>180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Extra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V66</v>
      </c>
      <c r="H105" s="96" t="str">
        <f>IF(FN_MC!F107="","*",FN_MC!F107)</f>
        <v>MODERNIZAÇÃO - REGULAGEM</v>
      </c>
      <c r="I105" s="96" t="str">
        <f>IF(FN_MC!H107="","*",FN_MC!H107)</f>
        <v>TID2</v>
      </c>
      <c r="J105" s="96" t="str">
        <f>IF(FN_MC!I107="","*",FN_MC!I107)</f>
        <v>TID2</v>
      </c>
      <c r="K105" s="96" t="str">
        <f>IF(FN_MC!M107="","*",FN_MC!M107)</f>
        <v>TCE-TID</v>
      </c>
      <c r="L105" s="196" t="str">
        <f>IF(FN_MC!N107="","*",FN_MC!N107)</f>
        <v>TCE177</v>
      </c>
      <c r="M105" s="97">
        <f>IF(FN_MC!J107="","*",FN_MC!J107)</f>
        <v>74</v>
      </c>
      <c r="N105" s="183">
        <f>IF(FN_MC!K107="","*",FN_MC!K107)</f>
        <v>174</v>
      </c>
      <c r="O105" s="183">
        <f>IF(FN_MC!L107="","*",FN_MC!L107)</f>
        <v>175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500 M</v>
      </c>
      <c r="S105" s="96" t="str">
        <f>IF(FN_MC!V107="","*",FN_MC!V107)</f>
        <v>Augusto/ Efraim</v>
      </c>
      <c r="T105" s="96" t="str">
        <f>IF(FN_MC!W107="","*",FN_MC!W107)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125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>E14</v>
      </c>
      <c r="H110" s="96" t="str">
        <f>IF(FN_MC!F112="","*",FN_MC!F112)</f>
        <v>DESLOCAMENTO</v>
      </c>
      <c r="I110" s="96" t="str">
        <f>IF(FN_MC!H112="","*",FN_MC!H112)</f>
        <v>PPP</v>
      </c>
      <c r="J110" s="96" t="str">
        <f>IF(FN_MC!I112="","*",FN_MC!I112)</f>
        <v>PUR</v>
      </c>
      <c r="K110" s="96" t="str">
        <f>IF(FN_MC!M112="","*",FN_MC!M112)</f>
        <v>PPO-PPP</v>
      </c>
      <c r="L110" s="196" t="str">
        <f>IF(FN_MC!N112="","*",FN_MC!N112)</f>
        <v>PPPPPO</v>
      </c>
      <c r="M110" s="97">
        <f>IF(FN_MC!J112="","*",FN_MC!J112)</f>
        <v>101</v>
      </c>
      <c r="N110" s="183">
        <f>IF(FN_MC!K112="","*",FN_MC!K112)</f>
        <v>1142</v>
      </c>
      <c r="O110" s="183">
        <f>IF(FN_MC!L112="","*",FN_MC!L112)</f>
        <v>1290</v>
      </c>
      <c r="P110" s="107">
        <f>IF(FN_MC!O112="","*",FN_MC!O112)</f>
        <v>0.83333333333333337</v>
      </c>
      <c r="Q110" s="107">
        <f>IF(FN_MC!P112="","*",FN_MC!P112)</f>
        <v>4.1666666666666664E-2</v>
      </c>
      <c r="R110" s="96" t="str">
        <f>IF(FN_MC!Q112="","*",CONCATENATE(FN_MC!Q112," ",FN_MC!R112))</f>
        <v>1 BINÁRIO</v>
      </c>
      <c r="S110" s="96" t="str">
        <f>IF(FN_MC!V112="","*",FN_MC!V112)</f>
        <v>Fernanda</v>
      </c>
      <c r="T110" s="96" t="str">
        <f>IF(FN_MC!W112="","*",FN_MC!W112)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IF(FN_MC!Y114="","*",FN_MC!Y114)</f>
        <v>OPORTUNIDADE</v>
      </c>
      <c r="B112" s="95" t="str">
        <f>IF(FN_MC!X114="","*",FN_MC!X114)</f>
        <v>Oportunidade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TSF1</v>
      </c>
      <c r="J112" s="96" t="str">
        <f>IF(FN_MC!I114="","*",FN_MC!I114)</f>
        <v>TMJ1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665.9</v>
      </c>
      <c r="O112" s="183">
        <f>IF(FN_MC!L114="","*",FN_MC!L114)</f>
        <v>664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1680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IF(FN_MC!Y117="","*",FN_MC!Y117)</f>
        <v>OPORTUNIDADE</v>
      </c>
      <c r="B115" s="95" t="str">
        <f>IF(FN_MC!X117="","*",FN_MC!X117)</f>
        <v>Oportunidade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IF(FN_MC!Y119="","*",FN_MC!Y119)</f>
        <v>OPORTUNIDADE</v>
      </c>
      <c r="B117" s="95" t="str">
        <f>IF(FN_MC!X119="","*",FN_MC!X119)</f>
        <v>Oportunidade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IF(FN_MC!Y121="","*",FN_MC!Y121)</f>
        <v>OPORTUNIDADE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6" t="str">
        <f>IF(FN_MC!N124="","*",FN_MC!N124)</f>
        <v>TLGK52</v>
      </c>
      <c r="M122" s="97">
        <f>IF(FN_MC!J124="","*",FN_MC!J124)</f>
        <v>74</v>
      </c>
      <c r="N122" s="183">
        <f>IF(FN_MC!K124="","*",FN_MC!K124)</f>
        <v>44.32</v>
      </c>
      <c r="O122" s="18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6" t="str">
        <f>IF(FN_MC!N125="","*",FN_MC!N125)</f>
        <v>TAPK35</v>
      </c>
      <c r="M123" s="97">
        <f>IF(FN_MC!J125="","*",FN_MC!J125)</f>
        <v>74</v>
      </c>
      <c r="N123" s="183">
        <f>IF(FN_MC!K125="","*",FN_MC!K125)</f>
        <v>26.818999999999999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IF(FN_MC!Y127="","*",FN_MC!Y127)</f>
        <v>OPORTUNIDADE</v>
      </c>
      <c r="B125" s="95" t="str">
        <f>IF(FN_MC!X127="","*",FN_MC!X127)</f>
        <v>Oportunidade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IF(FN_MC!Y129="","*",FN_MC!Y129)</f>
        <v>OPORTUNIDADE</v>
      </c>
      <c r="B127" s="95" t="str">
        <f>IF(FN_MC!X129="","*",FN_MC!X129)</f>
        <v>Oportunidade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1530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1531</v>
      </c>
      <c r="C4" s="191" t="s">
        <v>1532</v>
      </c>
      <c r="D4" s="191" t="s">
        <v>1533</v>
      </c>
      <c r="E4" s="191" t="s">
        <v>1534</v>
      </c>
      <c r="F4" s="191" t="s">
        <v>366</v>
      </c>
      <c r="G4" s="191" t="s">
        <v>1535</v>
      </c>
    </row>
    <row r="5" spans="2:7">
      <c r="B5" s="192" t="s">
        <v>1536</v>
      </c>
      <c r="C5" s="192">
        <v>309525</v>
      </c>
      <c r="D5" s="192" t="s">
        <v>1537</v>
      </c>
      <c r="E5" s="192" t="s">
        <v>249</v>
      </c>
      <c r="F5" s="192" t="s">
        <v>1538</v>
      </c>
      <c r="G5" s="193">
        <v>46296</v>
      </c>
    </row>
    <row r="6" spans="2:7">
      <c r="B6" s="192" t="s">
        <v>1539</v>
      </c>
      <c r="C6" s="192">
        <v>257410</v>
      </c>
      <c r="D6" s="192" t="s">
        <v>1540</v>
      </c>
      <c r="E6" s="192" t="s">
        <v>249</v>
      </c>
      <c r="F6" s="192" t="s">
        <v>1538</v>
      </c>
      <c r="G6" s="193"/>
    </row>
    <row r="7" spans="2:7">
      <c r="B7" s="192" t="s">
        <v>1482</v>
      </c>
      <c r="C7" s="192">
        <v>256875</v>
      </c>
      <c r="D7" s="192" t="s">
        <v>1541</v>
      </c>
      <c r="E7" s="192" t="s">
        <v>249</v>
      </c>
      <c r="F7" s="192" t="s">
        <v>1538</v>
      </c>
      <c r="G7" s="193">
        <v>46296</v>
      </c>
    </row>
    <row r="8" spans="2:7">
      <c r="B8" s="192" t="s">
        <v>1542</v>
      </c>
      <c r="C8" s="192">
        <v>257278</v>
      </c>
      <c r="D8" s="192" t="s">
        <v>1543</v>
      </c>
      <c r="E8" s="192" t="s">
        <v>240</v>
      </c>
      <c r="F8" s="192" t="s">
        <v>1544</v>
      </c>
      <c r="G8" s="193">
        <v>46235</v>
      </c>
    </row>
    <row r="9" spans="2:7">
      <c r="B9" s="192" t="s">
        <v>1545</v>
      </c>
      <c r="C9" s="192">
        <v>261794</v>
      </c>
      <c r="D9" s="192" t="s">
        <v>1546</v>
      </c>
      <c r="E9" s="192" t="s">
        <v>240</v>
      </c>
      <c r="F9" s="192" t="s">
        <v>1544</v>
      </c>
      <c r="G9" s="193">
        <v>46082</v>
      </c>
    </row>
    <row r="10" spans="2:7">
      <c r="B10" s="192" t="s">
        <v>1547</v>
      </c>
      <c r="C10" s="192">
        <v>257033</v>
      </c>
      <c r="D10" s="192" t="s">
        <v>1548</v>
      </c>
      <c r="E10" s="192" t="s">
        <v>240</v>
      </c>
      <c r="F10" s="192" t="s">
        <v>480</v>
      </c>
      <c r="G10" s="192" t="s">
        <v>1549</v>
      </c>
    </row>
    <row r="11" spans="2:7">
      <c r="B11" s="192" t="s">
        <v>1550</v>
      </c>
      <c r="C11" s="192">
        <v>396578</v>
      </c>
      <c r="D11" s="192" t="s">
        <v>1551</v>
      </c>
      <c r="E11" s="192" t="s">
        <v>240</v>
      </c>
      <c r="F11" s="192" t="s">
        <v>480</v>
      </c>
      <c r="G11" s="192" t="s">
        <v>1549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N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1552</v>
      </c>
      <c r="D5" s="270"/>
      <c r="E5" s="270"/>
      <c r="F5" s="270"/>
      <c r="G5" s="270"/>
      <c r="H5" s="270"/>
      <c r="I5" s="270"/>
      <c r="J5" s="271"/>
      <c r="K5" s="272" t="s">
        <v>1553</v>
      </c>
      <c r="L5" s="273"/>
      <c r="M5" s="273"/>
      <c r="N5" s="273"/>
      <c r="O5" s="274" t="s">
        <v>1554</v>
      </c>
      <c r="P5" s="275"/>
      <c r="Q5" s="276"/>
    </row>
    <row r="6" spans="1:17" s="81" customFormat="1" ht="15.75" customHeight="1">
      <c r="A6" s="75" t="s">
        <v>1528</v>
      </c>
      <c r="B6" s="82" t="s">
        <v>1527</v>
      </c>
      <c r="C6" s="83" t="s">
        <v>1211</v>
      </c>
      <c r="D6" s="84" t="s">
        <v>1212</v>
      </c>
      <c r="E6" s="83" t="s">
        <v>1555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1556</v>
      </c>
      <c r="M6" s="116" t="s">
        <v>29</v>
      </c>
      <c r="N6" s="117" t="s">
        <v>1206</v>
      </c>
      <c r="O6" s="165" t="s">
        <v>1249</v>
      </c>
      <c r="P6" s="128"/>
      <c r="Q6" s="139" t="s">
        <v>1557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5.5555555555555552E-2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2</v>
      </c>
      <c r="P127" s="78"/>
      <c r="Q127" s="120" t="str">
        <f>IF($A$2=1,IF(FN_MC!BJ103="","*",FN_MC!BJ103),IF(FN_MC!BK103="","*",FN_MC!BK103))</f>
        <v>Previsão de faixa após o I71 - Intervalo das 12:48h as 14:08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 - Previsão de MC1 as 18h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Chuva no local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2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2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>
        <f>IF(FN_MC!B112="","*",FN_MC!B112)</f>
        <v>46064</v>
      </c>
      <c r="B135" s="86" t="str">
        <f>IF(FN_MC!X112="","*",FN_MC!X112)</f>
        <v>Oportunidade</v>
      </c>
      <c r="C135" s="87" t="str">
        <f>IF(FN_MC!S112="","*",FN_MC!S112)</f>
        <v>MALHA CENTRAL</v>
      </c>
      <c r="D135" s="87" t="str">
        <f>IF(FN_MC!T112="","*",FN_MC!T112)</f>
        <v>PPN-POV</v>
      </c>
      <c r="E135" s="87" t="str">
        <f>IF(FN_MC!D112="","*",FN_MC!D112)</f>
        <v>E14</v>
      </c>
      <c r="F135" s="87" t="str">
        <f>IF(FN_MC!H112="","*",FN_MC!H112)</f>
        <v>PPP</v>
      </c>
      <c r="G135" s="87" t="str">
        <f>IF(FN_MC!M112="","*",FN_MC!M112)</f>
        <v>PPO-PPP</v>
      </c>
      <c r="H135" s="125">
        <f>IF(FN_MC!K112="","*",FN_MC!K112)</f>
        <v>1142</v>
      </c>
      <c r="I135" s="110">
        <f>IF(FN_MC!O112="","*",FN_MC!O112)</f>
        <v>0.83333333333333337</v>
      </c>
      <c r="J135" s="110">
        <f>IF(FN_MC!P112="","*",FN_MC!P112)</f>
        <v>4.1666666666666664E-2</v>
      </c>
      <c r="K135" s="118" t="str">
        <f>IF(FN_MC!AK112="","*",FN_MC!AK112)</f>
        <v>PPP</v>
      </c>
      <c r="L135" s="118" t="str">
        <f>IF(FN_MC!AM112="","*",FN_MC!AM112)</f>
        <v>PPO-PPP</v>
      </c>
      <c r="M135" s="118">
        <f>IF(FN_MC!AP112="","*",FN_MC!AP112)</f>
        <v>1142</v>
      </c>
      <c r="N135" s="118" t="str">
        <f>IF(FN_MC!AM112="","*",FN_MC!AM112)</f>
        <v>PPO-PPP</v>
      </c>
      <c r="O135" s="136">
        <f>FN_MC!BH112</f>
        <v>0</v>
      </c>
      <c r="P135" s="78"/>
      <c r="Q135" s="120" t="str">
        <f>IF($A$2=1,IF(FN_MC!BJ112="","*",FN_MC!BJ112),IF(FN_MC!BK112="","*",FN_MC!BK112))</f>
        <v>Previsão de MC1 as 20h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Oportunidade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TSF1</v>
      </c>
      <c r="G137" s="87" t="str">
        <f>IF(FN_MC!M114="","*",FN_MC!M114)</f>
        <v>TBS-TAL</v>
      </c>
      <c r="H137" s="125">
        <f>IF(FN_MC!K114="","*",FN_MC!K114)</f>
        <v>665.9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TSF1</v>
      </c>
      <c r="L137" s="118" t="str">
        <f>IF(FN_MC!AM114="","*",FN_MC!AM114)</f>
        <v>TBS-TAL</v>
      </c>
      <c r="M137" s="118">
        <f>IF(FN_MC!AP114="","*",FN_MC!AP114)</f>
        <v>665.9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Oportunidade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Oportunidade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Oportunidade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2026-02-11T19:17:35Z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