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113" documentId="8_{B6337239-1A00-434D-AAD0-422EA1FEB5AE}" xr6:coauthVersionLast="47" xr6:coauthVersionMax="47" xr10:uidLastSave="{D65E0700-ADF0-4A31-B093-3BBA89B0FDC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/>
  <c r="N32" i="1" a="1"/>
  <c r="N32" i="1"/>
  <c r="R32" i="1"/>
  <c r="S32" i="1" a="1"/>
  <c r="S32" i="1"/>
  <c r="T32" i="1" a="1"/>
  <c r="T32" i="1"/>
  <c r="U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K29" i="16"/>
  <c r="L29" i="16"/>
  <c r="D29" i="16"/>
  <c r="E29" i="16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K33" i="16"/>
  <c r="L33" i="16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K38" i="16"/>
  <c r="L38" i="16"/>
  <c r="D38" i="16"/>
  <c r="E38" i="16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K41" i="16"/>
  <c r="L41" i="16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Q320" i="1" s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Q371" i="1" s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Q393" i="1" s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Q434" i="1" s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Q443" i="1" s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Q460" i="1" s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Q472" i="1" s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Q514" i="1" s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Q526" i="1" s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Q541" i="1" s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Q564" i="1" s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Q618" i="1" s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Q676" i="1" s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Q703" i="1" s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Q766" i="1" s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Q793" i="1" s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23" i="1" l="1" a="1"/>
  <c r="BD123" i="1" s="1"/>
  <c r="L117" i="16"/>
  <c r="AN120" i="1"/>
  <c r="K113" i="16"/>
  <c r="AM116" i="1"/>
  <c r="K110" i="16"/>
  <c r="AM113" i="1"/>
  <c r="L106" i="16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08" i="11" l="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<sst xmlns="http://schemas.openxmlformats.org/spreadsheetml/2006/main" count="4391" uniqueCount="1359">
  <si>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</si>
  <si>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</si>
  <si>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</si>
  <si>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</si>
  <si>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</si>
  <si>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</si>
  <si>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</si>
  <si>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</si>
  <si>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</si>
  <si>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</si>
  <si>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</si>
  <si>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</si>
  <si>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</si>
  <si>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</si>
  <si>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</si>
  <si>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</si>
  <si>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</si>
  <si>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</si>
  <si>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</si>
  <si>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</si>
  <si>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</si>
  <si>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</si>
  <si>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</si>
  <si>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</si>
  <si>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</si>
  <si>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</si>
  <si>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</si>
  <si>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</si>
  <si>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</si>
  <si>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</si>
  <si>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</si>
  <si>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</si>
  <si>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</si>
  <si>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</si>
  <si>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</si>
  <si>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</si>
  <si>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</si>
  <si>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</si>
  <si>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</si>
  <si>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</si>
  <si>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</si>
  <si>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</si>
  <si>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</si>
  <si>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</si>
  <si>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</si>
  <si>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</si>
  <si>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</si>
  <si>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</si>
  <si>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</si>
  <si>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</si>
  <si>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</si>
  <si>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</si>
  <si>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</si>
  <si>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</si>
  <si>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</si>
  <si>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</si>
  <si>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</si>
  <si>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</si>
  <si>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</si>
  <si>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</si>
  <si>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</si>
  <si>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</si>
  <si>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</si>
  <si>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</si>
  <si>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</si>
  <si>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</si>
  <si>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</si>
  <si>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</si>
  <si>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</si>
  <si>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</si>
  <si>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</si>
  <si>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</si>
  <si>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</si>
  <si>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</si>
  <si>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</si>
  <si>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</si>
  <si>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</si>
  <si>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</si>
  <si>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</si>
  <si>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</si>
  <si>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</si>
  <si>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</si>
  <si>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</si>
  <si>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</si>
  <si>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</si>
  <si>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</si>
  <si>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</si>
  <si>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</si>
  <si>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</si>
  <si>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</si>
  <si>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</si>
  <si>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</si>
  <si>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</si>
  <si>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</si>
  <si>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</si>
  <si>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</si>
  <si>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</si>
  <si>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</si>
  <si>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</si>
  <si>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</si>
  <si>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</si>
  <si>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</si>
  <si>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</si>
  <si>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</si>
  <si>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</si>
  <si>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</si>
  <si>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</si>
  <si>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</si>
  <si>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</si>
  <si>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</si>
  <si>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</si>
  <si>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</si>
  <si>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</si>
  <si>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</si>
  <si>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</si>
  <si>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</si>
  <si>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</si>
  <si>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</si>
  <si>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</si>
  <si>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</si>
  <si>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</si>
  <si>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</si>
  <si>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</si>
  <si>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</si>
  <si>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</si>
  <si>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</si>
  <si>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</si>
  <si>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</si>
  <si>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</si>
  <si>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</si>
  <si>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</si>
  <si>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</si>
  <si>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</si>
  <si>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</si>
  <si>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</si>
  <si>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</si>
  <si>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</si>
  <si>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</si>
  <si>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</si>
  <si>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</si>
  <si>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</si>
  <si>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</si>
  <si>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</si>
  <si>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</si>
  <si>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</si>
  <si>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</si>
  <si>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</si>
  <si>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</si>
  <si>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</si>
  <si>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</si>
  <si>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</si>
  <si>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</si>
  <si>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</si>
  <si>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</si>
  <si>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</si>
  <si>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</si>
  <si>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</si>
  <si>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</si>
  <si>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</si>
  <si>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</si>
  <si>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</si>
  <si>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</si>
  <si>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</si>
  <si>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</si>
  <si>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</si>
  <si>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</si>
  <si>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</si>
  <si>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</si>
  <si>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</si>
  <si>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</si>
  <si>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</si>
  <si>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</si>
  <si>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</si>
  <si>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</si>
  <si>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</si>
  <si>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</si>
  <si>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</si>
  <si>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</si>
  <si>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</si>
  <si>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</si>
  <si>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</si>
  <si>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</si>
  <si>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</si>
  <si>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</si>
  <si>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</si>
  <si>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</si>
  <si>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</si>
  <si>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</si>
  <si>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</si>
  <si>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</si>
  <si>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</si>
  <si>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</si>
  <si>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</si>
  <si>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</si>
  <si>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</si>
  <si>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</si>
  <si>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</si>
  <si>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</si>
  <si>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</si>
  <si>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</si>
  <si>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</si>
  <si>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</si>
  <si>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</si>
  <si>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</si>
  <si>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</si>
  <si>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</si>
  <si>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</si>
  <si>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</si>
  <si>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</si>
  <si>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</si>
  <si>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</si>
  <si>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</si>
  <si>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</si>
  <si>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</si>
  <si>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</si>
  <si>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</si>
  <si>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</si>
  <si>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</si>
  <si>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</si>
  <si>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</si>
  <si>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</si>
  <si>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</si>
  <si>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</si>
  <si>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</si>
  <si>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</si>
  <si>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</si>
  <si>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</si>
  <si>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</si>
  <si>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</si>
  <si>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</si>
  <si>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</si>
  <si>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</si>
  <si>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</si>
  <si>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</si>
  <si>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</si>
  <si>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</si>
  <si>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</si>
  <si>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</si>
  <si>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</si>
  <si>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</si>
  <si>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</si>
  <si>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</si>
  <si>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</si>
  <si>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</si>
  <si>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</si>
  <si>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</si>
  <si>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</si>
  <si>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</si>
  <si>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</si>
  <si>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</si>
  <si>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</si>
  <si>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</si>
  <si>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</si>
  <si>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</si>
  <si>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</si>
  <si>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</si>
  <si>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</si>
  <si>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</si>
  <si>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</si>
  <si>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</si>
  <si>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</si>
  <si>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</si>
  <si>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</si>
  <si>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</si>
  <si>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</si>
  <si>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</si>
  <si>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</si>
  <si>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</si>
  <si>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</si>
  <si>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</si>
  <si>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</si>
  <si>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</si>
  <si>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</si>
  <si>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</si>
  <si>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</si>
  <si>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</si>
  <si>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</si>
  <si>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</si>
  <si>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</si>
  <si>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</si>
  <si>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</si>
  <si>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</si>
  <si>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</si>
  <si>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</si>
  <si>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</si>
  <si>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</si>
  <si>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</si>
  <si>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</si>
  <si>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</si>
  <si>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</si>
  <si>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</si>
  <si>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</si>
  <si>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</si>
  <si>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</si>
  <si>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</si>
  <si>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</si>
  <si>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</si>
  <si>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</si>
  <si>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</si>
  <si>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</si>
  <si>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</si>
  <si>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</si>
  <si>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</si>
  <si>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</si>
  <si>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</si>
  <si>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</si>
  <si>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</si>
  <si>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</si>
  <si>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</si>
  <si>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</si>
  <si>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</si>
  <si>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</si>
  <si>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</si>
  <si>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</si>
  <si>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</si>
  <si>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</si>
  <si>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</si>
  <si>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</si>
  <si>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</si>
  <si>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</si>
  <si>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</si>
  <si>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</si>
  <si>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</si>
  <si>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</si>
  <si>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</si>
  <si>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</si>
  <si>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</si>
  <si>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</si>
  <si>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</si>
  <si>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</si>
  <si>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</si>
  <si>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</si>
  <si>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</si>
  <si>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</si>
  <si>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</si>
  <si>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</si>
  <si>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</si>
  <si>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</si>
  <si>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</si>
  <si>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</si>
  <si>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</si>
  <si>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</si>
  <si>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</si>
  <si>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</si>
  <si>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</si>
  <si>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</si>
  <si>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</si>
  <si>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</si>
  <si>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</si>
  <si>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</si>
  <si>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</si>
  <si>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</si>
  <si>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</si>
  <si>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</si>
  <si>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</si>
  <si>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</si>
  <si>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</si>
  <si>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</si>
  <si>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</si>
  <si>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</si>
  <si>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</si>
  <si>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</si>
  <si>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</si>
  <si>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</si>
  <si>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</si>
  <si>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</si>
  <si>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</si>
  <si>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</si>
  <si>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</si>
  <si>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</si>
  <si>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</si>
  <si>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</si>
  <si>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</si>
  <si>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</si>
  <si>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</si>
  <si>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</si>
  <si>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</si>
  <si>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</si>
  <si>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</si>
  <si>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</si>
  <si>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</si>
  <si>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</si>
  <si>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</si>
  <si>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</si>
  <si>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</si>
  <si>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</si>
  <si>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</si>
  <si>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</si>
  <si>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</si>
  <si>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</si>
  <si>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</si>
  <si>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</si>
  <si>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</si>
  <si>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</si>
  <si>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</si>
  <si>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</si>
  <si>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</si>
  <si>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</si>
  <si>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</si>
  <si>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</si>
  <si>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</si>
  <si>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</si>
  <si>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</si>
  <si>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</si>
  <si>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</si>
  <si>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</si>
  <si>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</si>
  <si>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</si>
  <si>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</si>
  <si>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</si>
  <si>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</si>
  <si>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</si>
  <si>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</si>
  <si>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</si>
  <si>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</si>
  <si>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</si>
  <si>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</si>
  <si>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</si>
  <si>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</si>
  <si>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</si>
  <si>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</si>
  <si>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</si>
  <si>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</si>
  <si>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</si>
  <si>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</si>
  <si>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</si>
  <si>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</si>
  <si>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</si>
  <si>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</si>
  <si>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</si>
  <si>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</si>
  <si>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</si>
  <si>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</si>
  <si>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</si>
  <si>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</si>
  <si>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</si>
  <si>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</si>
  <si>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</si>
  <si>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</si>
  <si>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</si>
  <si>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</si>
  <si>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</si>
  <si>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</si>
  <si>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</si>
  <si>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</si>
  <si>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</si>
  <si>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</si>
  <si>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</si>
  <si>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</si>
  <si>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</si>
  <si>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</si>
  <si>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</si>
  <si>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</si>
  <si>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</si>
  <si>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</si>
  <si>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</si>
  <si>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</si>
  <si>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</si>
  <si>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</si>
  <si>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</si>
  <si>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</si>
  <si>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</si>
  <si>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</si>
  <si>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</si>
  <si>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</si>
  <si>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</si>
  <si>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</si>
  <si>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</si>
  <si>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</si>
  <si>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</si>
  <si>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</si>
  <si>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</si>
  <si>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</si>
  <si>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</si>
  <si>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</si>
  <si>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</si>
  <si>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</si>
  <si>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</si>
  <si>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</si>
  <si>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</si>
  <si>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</si>
  <si>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</si>
  <si>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</si>
  <si>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</si>
  <si>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</si>
  <si>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</si>
  <si>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</si>
  <si>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</si>
  <si>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</si>
  <si>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</si>
  <si>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</si>
  <si>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</si>
  <si>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</si>
  <si>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</si>
  <si>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</si>
  <si>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</si>
  <si>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</si>
  <si>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</si>
  <si>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</si>
  <si>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</si>
  <si>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</si>
  <si>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</si>
  <si>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</si>
  <si>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</si>
  <si>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</si>
  <si>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</si>
  <si>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</si>
  <si>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</si>
  <si>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</si>
  <si>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</si>
  <si>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</si>
  <si>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</si>
  <si>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</si>
  <si>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</si>
  <si>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</si>
  <si>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</si>
  <si>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</si>
  <si>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</si>
  <si>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</si>
  <si>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</si>
  <si>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</si>
  <si>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</si>
  <si>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</si>
  <si>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</si>
  <si>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</si>
  <si>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</si>
  <si>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</si>
  <si>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</si>
  <si>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</si>
  <si>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</si>
  <si>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</si>
  <si>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</si>
  <si>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</si>
  <si>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</si>
  <si>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</si>
  <si>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</si>
  <si>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</si>
  <si>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</si>
  <si>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</si>
  <si>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</si>
  <si>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</si>
  <si>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</si>
  <si>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</si>
  <si>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</si>
  <si>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</si>
  <si>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</si>
  <si>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</si>
  <si>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</si>
  <si>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</si>
  <si>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</si>
  <si>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</si>
  <si>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</si>
  <si>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</si>
  <si>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</si>
  <si>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</si>
  <si>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</si>
  <si>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</si>
  <si>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</si>
  <si>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</si>
  <si>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</si>
  <si>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</si>
  <si>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</si>
  <si>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</si>
  <si>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</si>
  <si>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</si>
  <si>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</si>
  <si>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</si>
  <si>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</si>
  <si>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</si>
  <si>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</si>
  <si>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</si>
  <si>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</si>
  <si>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</si>
  <si>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</si>
  <si>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</si>
  <si>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</si>
  <si>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</si>
  <si>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</si>
  <si>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</si>
  <si>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</si>
  <si>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</si>
  <si>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</si>
  <si>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</si>
  <si>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</si>
  <si>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</si>
  <si>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</si>
  <si>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</si>
  <si>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</si>
  <si>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</si>
  <si>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</si>
  <si>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</si>
  <si>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</si>
  <si>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</si>
  <si>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</si>
  <si>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</si>
  <si>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</si>
  <si>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</si>
  <si>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</si>
  <si>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</si>
  <si>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</si>
  <si>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</si>
  <si>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</si>
  <si>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</si>
  <si>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</si>
  <si>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</si>
  <si>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</si>
  <si>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</si>
  <si>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</si>
  <si>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</si>
  <si>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</si>
  <si>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</si>
  <si>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</si>
  <si>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</si>
  <si>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</si>
  <si>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</si>
  <si>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</si>
  <si>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</si>
  <si>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</si>
  <si>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</si>
  <si>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</si>
  <si>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</si>
  <si>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</si>
  <si>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</si>
  <si>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</si>
  <si>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</si>
  <si>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</si>
  <si>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</si>
  <si>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</si>
  <si>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</si>
  <si>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</si>
  <si>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</si>
  <si>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</si>
  <si>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</si>
  <si>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</si>
  <si>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</si>
  <si>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</si>
  <si>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</si>
  <si>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</si>
  <si>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</si>
  <si>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</si>
  <si>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</si>
  <si>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</si>
  <si>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</si>
  <si>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</si>
  <si>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</si>
  <si>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</si>
  <si>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</si>
  <si>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</si>
  <si>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</si>
  <si>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</si>
  <si>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</si>
  <si>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</si>
  <si>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</si>
  <si>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</si>
  <si>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</si>
  <si>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</si>
  <si>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</si>
  <si>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</si>
  <si>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</si>
  <si>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</si>
  <si>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</si>
  <si>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</si>
  <si>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</si>
  <si>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</si>
  <si>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</si>
  <si>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</si>
  <si>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</si>
  <si>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</si>
  <si>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</si>
  <si>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</si>
  <si>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</si>
  <si>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</si>
  <si>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</si>
  <si>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</si>
  <si>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</si>
  <si>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</si>
  <si>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</si>
  <si>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</si>
  <si>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</si>
  <si>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</si>
  <si>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</si>
  <si>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</si>
  <si>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</si>
  <si>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</si>
  <si>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</si>
  <si>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</si>
  <si>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</si>
  <si>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</si>
  <si>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</si>
  <si>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</si>
  <si>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</si>
  <si>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</si>
  <si>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</si>
  <si>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</si>
  <si>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</si>
  <si>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</si>
  <si>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</si>
  <si>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</si>
  <si>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</si>
  <si>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</si>
  <si>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</si>
  <si>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</si>
  <si>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</si>
  <si>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</si>
  <si>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</si>
  <si>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</si>
  <si>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</si>
  <si>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</si>
  <si>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</si>
  <si>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</si>
  <si>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</si>
  <si>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</si>
  <si>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</si>
  <si>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</si>
  <si>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</si>
  <si>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</si>
  <si>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</si>
  <si>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</si>
  <si>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</si>
  <si>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</si>
  <si>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</si>
  <si>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</si>
  <si>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</si>
  <si>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</si>
  <si>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</si>
  <si>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</si>
  <si>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</si>
  <si>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</si>
  <si>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</si>
  <si>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</si>
  <si>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</si>
  <si>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</si>
  <si>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</si>
  <si>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</si>
  <si>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</si>
  <si>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</si>
  <si>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</si>
  <si>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</si>
  <si>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</si>
  <si>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</si>
  <si>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</si>
  <si>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</si>
  <si>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</si>
  <si>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</si>
  <si>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</si>
  <si>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</si>
  <si>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</si>
  <si>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</si>
  <si>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</si>
  <si>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</si>
  <si>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</si>
  <si>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</si>
  <si>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</si>
  <si>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</si>
  <si>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</si>
  <si>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</si>
  <si>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</si>
  <si>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</si>
  <si>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</si>
  <si>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</si>
  <si>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</si>
  <si>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</si>
  <si>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</si>
  <si>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</si>
  <si>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</si>
  <si>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</si>
  <si>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</si>
  <si>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</si>
  <si>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</si>
  <si>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</si>
  <si>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</si>
  <si>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</si>
  <si>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</si>
  <si>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</si>
  <si>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</si>
  <si>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</si>
  <si>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</si>
  <si>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</si>
  <si>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</si>
  <si>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</si>
  <si>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</si>
  <si>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</si>
  <si>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</si>
  <si>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</si>
  <si>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</si>
  <si>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</si>
  <si>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</si>
  <si>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</si>
  <si>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</si>
  <si>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</si>
  <si>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</si>
  <si>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</si>
  <si>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</si>
  <si>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</si>
  <si>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</si>
  <si>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</si>
  <si>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</si>
  <si>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</si>
  <si>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</si>
  <si>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</si>
  <si>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</si>
  <si>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</si>
  <si>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</si>
  <si>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</si>
  <si>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</si>
  <si>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</si>
  <si>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</si>
  <si>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</si>
  <si>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</si>
  <si>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</si>
  <si>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</si>
  <si>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</si>
  <si>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</si>
  <si>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</si>
  <si>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</si>
  <si>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</si>
  <si>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</si>
  <si>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</si>
  <si>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</si>
  <si>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</si>
  <si>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</si>
  <si>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</si>
  <si>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</si>
  <si>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</si>
  <si>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</si>
  <si>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</si>
  <si>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</si>
  <si>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</si>
  <si>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</si>
  <si>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</si>
  <si>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</si>
  <si>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</si>
  <si>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</si>
  <si>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</si>
  <si>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</si>
  <si>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</si>
  <si>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</si>
  <si>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</si>
  <si>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</si>
  <si>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</si>
  <si>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</si>
  <si>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</si>
  <si>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</si>
  <si>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</si>
  <si>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</si>
  <si>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</si>
  <si>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</si>
  <si>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</si>
  <si>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</si>
  <si>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</si>
  <si>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</si>
  <si>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</si>
  <si>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</si>
  <si>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</si>
  <si>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</si>
  <si>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</si>
  <si>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</si>
  <si>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</si>
  <si>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</si>
  <si>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</si>
  <si>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</si>
  <si>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</si>
  <si>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</si>
  <si>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</si>
  <si>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</si>
  <si>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</si>
  <si>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</si>
  <si>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</si>
  <si>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</si>
  <si>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</si>
  <si>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</si>
  <si>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</si>
  <si>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</si>
  <si>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</si>
  <si>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</si>
  <si>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</si>
  <si>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</si>
  <si>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</si>
  <si>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</si>
  <si>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</si>
  <si>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</si>
  <si>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</si>
  <si>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</si>
  <si>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</si>
  <si>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</si>
  <si>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</si>
  <si>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</si>
  <si>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</si>
  <si>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</si>
  <si>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</si>
  <si>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</si>
  <si>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</si>
  <si>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</si>
  <si>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</si>
  <si>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</si>
  <si>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</si>
  <si>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</si>
  <si>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</si>
  <si>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</si>
  <si>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</si>
  <si>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</si>
  <si>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</si>
  <si>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</si>
  <si>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</si>
  <si>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</si>
  <si>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</si>
  <si>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</si>
  <si>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</si>
  <si>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</si>
  <si>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</si>
  <si>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</si>
  <si>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</si>
  <si>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</si>
  <si>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</si>
  <si>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</si>
  <si>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</si>
  <si>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</si>
  <si>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</si>
  <si>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</si>
  <si>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</si>
  <si>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</si>
  <si>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</si>
  <si>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</si>
  <si>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</si>
  <si>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</si>
  <si>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</si>
  <si>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</si>
  <si>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</si>
  <si>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</si>
  <si>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</si>
  <si>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</si>
  <si>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</si>
  <si>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</si>
  <si>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</si>
  <si>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</si>
  <si>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</si>
  <si>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</si>
  <si>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</si>
  <si>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</si>
  <si>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</si>
  <si>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</si>
  <si>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</si>
  <si>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</si>
  <si>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</si>
  <si>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</si>
  <si>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</si>
  <si>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</si>
  <si>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</si>
  <si>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</si>
  <si>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</si>
  <si>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</si>
  <si>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</si>
  <si>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</si>
  <si>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</si>
  <si>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</si>
  <si>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</si>
  <si>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</si>
  <si>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</si>
  <si>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</si>
  <si>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</si>
  <si>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</si>
  <si>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</si>
  <si>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</si>
  <si>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</si>
  <si>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</si>
  <si>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</si>
  <si>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</si>
  <si>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</si>
  <si>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</si>
  <si>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</si>
  <si>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</si>
  <si>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</si>
  <si>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</si>
  <si>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</si>
  <si>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</si>
  <si>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</si>
  <si>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</si>
  <si>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</si>
  <si>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</si>
  <si>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</si>
  <si>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</si>
  <si>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</si>
  <si>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</si>
  <si>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</si>
  <si>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</si>
  <si>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</si>
  <si>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</si>
  <si>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</si>
  <si>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</si>
  <si>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</si>
  <si>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</si>
  <si>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</si>
  <si>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</si>
  <si>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</si>
  <si>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</si>
  <si>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</si>
  <si>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</si>
  <si>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</si>
  <si>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</si>
  <si>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</si>
  <si>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</si>
  <si>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</si>
  <si>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</si>
  <si>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</si>
  <si>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</si>
  <si>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</si>
  <si>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</si>
  <si>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</si>
  <si>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</si>
  <si>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</si>
  <si>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</si>
  <si>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</si>
  <si>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</si>
  <si>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</si>
  <si>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</si>
  <si>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</si>
  <si>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</si>
  <si>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</si>
  <si>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</si>
  <si>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</si>
  <si>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</si>
  <si>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</si>
  <si>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</si>
  <si>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</si>
  <si>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</si>
  <si>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</si>
  <si>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</si>
  <si>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</si>
  <si>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</si>
  <si>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</si>
  <si>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</si>
  <si>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</si>
  <si>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</si>
  <si>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</si>
  <si>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</si>
  <si>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</si>
  <si>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</si>
  <si>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</si>
  <si>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</si>
  <si>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</si>
  <si>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</si>
  <si>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</si>
  <si>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</si>
  <si>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</si>
  <si>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</si>
  <si>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</si>
  <si>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</si>
  <si>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</si>
  <si>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</si>
  <si>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</si>
  <si>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</si>
  <si>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</si>
  <si>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</si>
  <si>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</si>
  <si>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</si>
  <si>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</si>
  <si>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</si>
  <si>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</si>
  <si>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</si>
  <si>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</si>
  <si>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</si>
  <si>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</si>
  <si>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</si>
  <si>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</si>
  <si>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</si>
  <si>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</si>
  <si>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</si>
  <si>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</si>
  <si>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</si>
  <si>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</si>
  <si>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</si>
  <si>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</si>
  <si>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</si>
  <si>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</si>
  <si>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</si>
  <si>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</si>
  <si>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</si>
  <si>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</si>
  <si>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</si>
  <si>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</si>
  <si>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</si>
  <si>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</si>
  <si>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</si>
  <si>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</si>
  <si>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</si>
  <si>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</si>
  <si>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</si>
  <si>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</si>
  <si>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</si>
  <si>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</si>
  <si>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</si>
  <si>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</si>
  <si>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</si>
  <si>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</si>
  <si>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</si>
  <si>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</si>
  <si>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</si>
  <si>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</si>
  <si>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</si>
  <si>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</si>
  <si>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</si>
  <si>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</si>
  <si>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</si>
  <si>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</si>
  <si>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</si>
  <si>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</si>
  <si>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</si>
  <si>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</si>
  <si>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</si>
  <si>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</si>
  <si>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</si>
  <si>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</si>
  <si>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</si>
  <si>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</si>
  <si>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</si>
  <si>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</si>
  <si>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</si>
  <si>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</si>
  <si>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</si>
  <si>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</si>
  <si>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</si>
  <si>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</si>
  <si>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</si>
  <si>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</si>
  <si>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</si>
  <si>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</si>
  <si>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</si>
  <si>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</si>
  <si>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</si>
  <si>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</si>
  <si>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</si>
  <si>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</si>
  <si>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</si>
  <si>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</si>
  <si>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</si>
  <si>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</si>
  <si>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</si>
  <si>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</si>
  <si>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</si>
  <si>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</si>
  <si>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</si>
  <si>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</si>
  <si>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</si>
  <si>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</si>
  <si>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</si>
  <si>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</si>
  <si>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</si>
  <si>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</si>
  <si>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</si>
  <si>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</si>
  <si>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</si>
  <si>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</si>
  <si>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</si>
  <si>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</si>
  <si>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</si>
  <si>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</si>
  <si>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</si>
  <si>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</si>
  <si>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</si>
  <si>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</si>
  <si>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</si>
  <si>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</si>
  <si>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</si>
  <si>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</si>
  <si>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</si>
  <si>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</si>
  <si>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</si>
  <si>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</si>
  <si>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</si>
  <si>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</si>
  <si>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</si>
  <si>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</si>
  <si>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</si>
  <si>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</si>
  <si>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</si>
  <si>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</si>
  <si>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</si>
  <si>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</si>
  <si>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</si>
  <si>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</si>
  <si>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</si>
  <si>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</si>
  <si>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</si>
  <si>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</si>
  <si>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</si>
  <si>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</si>
  <si>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</si>
  <si>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</si>
  <si>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</si>
  <si>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</si>
  <si>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</si>
  <si>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</si>
  <si>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</si>
  <si>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</si>
  <si>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</si>
  <si>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</si>
  <si>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</si>
  <si>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</si>
  <si>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</si>
  <si>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</si>
  <si>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</si>
  <si>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</si>
  <si>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</si>
  <si>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</si>
  <si>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</si>
  <si>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</si>
  <si>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</si>
  <si>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</si>
  <si>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</si>
  <si>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</si>
  <si>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</si>
  <si>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</si>
  <si>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</si>
  <si>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</si>
  <si>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</si>
  <si>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</si>
  <si>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</si>
  <si>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</si>
  <si>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</si>
  <si>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</si>
  <si>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</si>
  <si>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</si>
  <si>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</si>
  <si>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</si>
  <si>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</si>
  <si>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</si>
  <si>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</si>
  <si>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</si>
  <si>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</si>
  <si>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</si>
  <si>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</si>
  <si>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</si>
  <si>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</si>
  <si>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</si>
  <si>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</si>
  <si>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</si>
  <si>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</si>
  <si>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</si>
  <si>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</si>
  <si>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</si>
  <si>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</si>
  <si>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</si>
  <si>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</si>
  <si>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</si>
  <si>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</si>
  <si>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</si>
  <si>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</si>
  <si>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</si>
  <si>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</si>
  <si>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</si>
  <si>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</si>
  <si>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</si>
  <si>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</si>
  <si>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</si>
  <si>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</si>
  <si>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</si>
  <si>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</si>
  <si>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</si>
  <si>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</si>
  <si>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</si>
  <si>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</si>
  <si>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</si>
  <si>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</si>
  <si>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</si>
  <si>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</si>
  <si>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</si>
  <si>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</si>
  <si>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 xml:space="preserve">Manobrando para deslocar pra TIQ 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</si>
  <si>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</si>
  <si>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</si>
  <si>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</si>
  <si>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</si>
  <si>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</si>
  <si>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</si>
  <si>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</si>
  <si>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</si>
  <si>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</t>
  </si>
  <si>
    <t>Pronto as 8:48h - sem temperatura quando houve oportunidade - nova tentativa após T77</t>
  </si>
  <si>
    <t>TAG-TIN</t>
  </si>
  <si>
    <t>TAGTIN</t>
  </si>
  <si>
    <t xml:space="preserve">PCM </t>
  </si>
  <si>
    <t>Deslocamento para TIN - Abastece em TOM</t>
  </si>
  <si>
    <t>Aguardando equipe da escala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</si>
  <si>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</si>
  <si>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</si>
  <si>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</si>
  <si>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</si>
  <si>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</si>
  <si>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</si>
  <si>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</si>
  <si>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</si>
  <si>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</si>
  <si>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>Aguarda MC1</t>
  </si>
  <si>
    <t xml:space="preserve">PAS </t>
  </si>
  <si>
    <t>PTR-PPG</t>
  </si>
  <si>
    <t>PAS-PTR</t>
  </si>
  <si>
    <t>PASPTR</t>
  </si>
  <si>
    <t>Anotnio</t>
  </si>
  <si>
    <t>MC1 09:30, aguarda autorização CCO</t>
  </si>
  <si>
    <t>TGR-TIN</t>
  </si>
  <si>
    <t>TGRTIN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</si>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</sst>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X26" activePane="topRight" state="frozen"/>
      <selection pane="topRight" activeCell="F30" sqref="F3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1228</v>
      </c>
      <c r="N8" s="204" t="s">
        <v>1229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1230</v>
      </c>
      <c r="W8" s="206" t="s">
        <v>1231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0.33888888888888891</v>
      </c>
      <c r="AS8" s="208"/>
      <c r="AT8" s="208"/>
      <c r="AU8" s="208"/>
      <c r="AV8" s="208"/>
      <c r="AW8" s="208"/>
      <c r="AX8" s="32"/>
      <c r="AY8" s="184">
        <f>IF(D8="","*",IFERROR(IF(ISODD(COUNT(AS8:AX803)),"ERRO",SUM((AT8-AS8),(AV8-AU8),(AX8-AW8))),"ERRO"))</f>
        <v>0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1</v>
      </c>
      <c r="BI8" s="14"/>
      <c r="BJ8" s="270" t="s">
        <v>1232</v>
      </c>
      <c r="BK8" s="209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1233</v>
      </c>
      <c r="W9" s="135" t="s">
        <v>1234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1235</v>
      </c>
      <c r="BK9" s="14" t="s">
        <v>1236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1237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1238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>
        <f t="shared" si="2"/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1239</v>
      </c>
      <c r="BK10" s="14" t="s">
        <v>1240</v>
      </c>
      <c r="BL10" s="13"/>
      <c r="BM10" s="12" t="s">
        <v>981</v>
      </c>
      <c r="BN10" s="12" t="s">
        <v>1002</v>
      </c>
      <c r="BO10" s="130" t="s">
        <v>1069</v>
      </c>
      <c r="BP10" s="14" t="s">
        <v>1241</v>
      </c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1242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1243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1244</v>
      </c>
      <c r="BK11" s="14" t="s">
        <v>1245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1247</v>
      </c>
      <c r="BK12" s="14" t="s">
        <v>1247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1248</v>
      </c>
      <c r="W13" s="135" t="s">
        <v>1246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1249</v>
      </c>
      <c r="BK13" s="14" t="s">
        <v>1250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1251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1252</v>
      </c>
      <c r="W14" s="135" t="s">
        <v>1253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1254</v>
      </c>
      <c r="BK14" s="14" t="s">
        <v>1254</v>
      </c>
      <c r="BL14" s="13"/>
      <c r="BM14" s="12" t="s">
        <v>991</v>
      </c>
      <c r="BN14" s="12" t="s">
        <v>981</v>
      </c>
      <c r="BO14" s="130" t="s">
        <v>1082</v>
      </c>
      <c r="BP14" s="14" t="s">
        <v>1255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1256</v>
      </c>
      <c r="W15" s="135" t="s">
        <v>1246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1257</v>
      </c>
      <c r="BK15" s="14" t="s">
        <v>1258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1259</v>
      </c>
      <c r="W16" s="135" t="s">
        <v>1260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1261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1233</v>
      </c>
      <c r="W17" s="135" t="s">
        <v>1234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271" t="s">
        <v>1263</v>
      </c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1237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1264</v>
      </c>
      <c r="W18" s="135" t="s">
        <v>1265</v>
      </c>
      <c r="X18" s="152" t="s">
        <v>966</v>
      </c>
      <c r="Y18" s="129" t="s">
        <v>969</v>
      </c>
      <c r="Z18" s="129"/>
      <c r="AA18" s="71" t="s">
        <v>1266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271" t="s">
        <v>1267</v>
      </c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1242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1268</v>
      </c>
      <c r="N19" s="149" t="s">
        <v>1269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1270</v>
      </c>
      <c r="W19" s="135" t="s">
        <v>1271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271" t="s">
        <v>1272</v>
      </c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1273</v>
      </c>
      <c r="W20" s="135" t="s">
        <v>1274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1</v>
      </c>
      <c r="BI20" s="14"/>
      <c r="BJ20" s="271" t="s">
        <v>1275</v>
      </c>
      <c r="BK20" s="14" t="s">
        <v>1276</v>
      </c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1273</v>
      </c>
      <c r="W21" s="135" t="s">
        <v>1274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1</v>
      </c>
      <c r="BI21" s="14"/>
      <c r="BJ21" s="271" t="s">
        <v>1277</v>
      </c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1251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1278</v>
      </c>
      <c r="N22" s="149" t="s">
        <v>1279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1280</v>
      </c>
      <c r="W22" s="135" t="s">
        <v>1281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271" t="s">
        <v>1282</v>
      </c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1283</v>
      </c>
      <c r="W23" s="135" t="s">
        <v>1274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32">
        <v>0</v>
      </c>
      <c r="AT23" s="32">
        <v>0</v>
      </c>
      <c r="AU23" s="32"/>
      <c r="AV23" s="32"/>
      <c r="AW23" s="32"/>
      <c r="AX23" s="32"/>
      <c r="AY23" s="184">
        <f t="shared" si="2"/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271" t="s">
        <v>1284</v>
      </c>
      <c r="BK23" s="271" t="s">
        <v>1284</v>
      </c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1285</v>
      </c>
      <c r="W24" s="135" t="s">
        <v>1286</v>
      </c>
      <c r="X24" s="152" t="s">
        <v>961</v>
      </c>
      <c r="Y24" s="129" t="s">
        <v>960</v>
      </c>
      <c r="Z24" s="129"/>
      <c r="AA24" s="71" t="s">
        <v>1287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32">
        <v>0</v>
      </c>
      <c r="AT24" s="32">
        <v>0</v>
      </c>
      <c r="AU24" s="32"/>
      <c r="AV24" s="32"/>
      <c r="AW24" s="32"/>
      <c r="AX24" s="32"/>
      <c r="AY24" s="184">
        <f t="shared" si="2"/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271" t="s">
        <v>1288</v>
      </c>
      <c r="BK24" s="14" t="s">
        <v>1288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1289</v>
      </c>
      <c r="N25" s="149" t="s">
        <v>1290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1291</v>
      </c>
      <c r="W25" s="135" t="s">
        <v>1231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271" t="s">
        <v>1292</v>
      </c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1293</v>
      </c>
      <c r="I27" s="135" t="s">
        <v>1294</v>
      </c>
      <c r="J27" s="151">
        <v>102</v>
      </c>
      <c r="K27" s="151">
        <v>50</v>
      </c>
      <c r="L27" s="71" t="s">
        <v>602</v>
      </c>
      <c r="M27" s="149" t="s">
        <v>1295</v>
      </c>
      <c r="N27" s="149" t="s">
        <v>1296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1297</v>
      </c>
      <c r="W27" s="135" t="s">
        <v>1231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0.39583333333333331</v>
      </c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271" t="s">
        <v>1298</v>
      </c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>V8646057</v>
      </c>
      <c r="B30" s="133">
        <v>46057</v>
      </c>
      <c r="C30" s="7">
        <f>IF(BS_CONTROLE[[#This Row],[DATA]]="","",WEEKNUM(BS_CONTROLE[[#This Row],[DATA]]))</f>
        <v>6</v>
      </c>
      <c r="D30" s="45" t="s">
        <v>808</v>
      </c>
      <c r="E30" s="185">
        <v>23</v>
      </c>
      <c r="F30" s="134" t="s">
        <v>707</v>
      </c>
      <c r="G30" s="8" t="str">
        <f>IF(D30="","*",VLOOKUP(F30,BS_ATIVIDADE[#All],3,FALSE))</f>
        <v>MECANIZAÇÃO - SOCADORA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M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>
        <f t="shared" si="2"/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e">
        <f t="shared" si="3"/>
        <v>#DIV/0!</v>
      </c>
      <c r="BR30" s="15" t="e">
        <f t="shared" si="4"/>
        <v>#DIV/0!</v>
      </c>
      <c r="BS30" s="15" t="e">
        <f t="shared" si="5"/>
        <v>#DIV/0!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>W704</v>
      </c>
      <c r="B32" s="133">
        <v>4</v>
      </c>
      <c r="C32" s="7">
        <f>IF(BS_CONTROLE[[#This Row],[DATA]]="","",WEEKNUM(BS_CONTROLE[[#This Row],[DATA]]))</f>
        <v>1</v>
      </c>
      <c r="D32" s="45" t="s">
        <v>840</v>
      </c>
      <c r="E32" s="185">
        <v>25</v>
      </c>
      <c r="F32" s="134" t="s">
        <v>777</v>
      </c>
      <c r="G32" s="8" t="str">
        <f>IF(D32="","*",VLOOKUP(F32,BS_ATIVIDADE[#All],3,FALSE))</f>
        <v>PEDRA</v>
      </c>
      <c r="H32" s="135" t="s">
        <v>203</v>
      </c>
      <c r="I32" s="135" t="s">
        <v>166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1264</v>
      </c>
      <c r="W32" s="135" t="s">
        <v>1265</v>
      </c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 t="shared" si="2"/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749</v>
      </c>
      <c r="E36" s="185">
        <v>29</v>
      </c>
      <c r="F36" s="134" t="s">
        <v>616</v>
      </c>
      <c r="G36" s="8" t="str">
        <f>IF(D36="","*",VLOOKUP(F36,BS_ATIVIDADE[#All],3,FALSE))</f>
        <v>OUTROS</v>
      </c>
      <c r="H36" s="135" t="s">
        <v>166</v>
      </c>
      <c r="I36" s="135" t="s">
        <v>54</v>
      </c>
      <c r="J36" s="151">
        <v>74</v>
      </c>
      <c r="K36" s="151">
        <v>291</v>
      </c>
      <c r="L36" s="71">
        <v>109.54</v>
      </c>
      <c r="M36" s="149" t="s">
        <v>1299</v>
      </c>
      <c r="N36" s="149" t="s">
        <v>1300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199" t="str">
        <f>IFERROR(_xlfn.XLOOKUP(J36, BASE_MAPA!$B$2:$B$408, BASE_MAPA!$G$2:$G$408), "ERRO")</f>
        <v>MARCO INICIAL - ALTO ARAGUAIA</v>
      </c>
      <c r="V36" s="143" t="s">
        <v>1280</v>
      </c>
      <c r="W36" s="135" t="s">
        <v>1253</v>
      </c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291</v>
      </c>
      <c r="AQ36" s="177">
        <f>IF(BS_CONTROLE[[#This Row],[KM - Fim]]=0, "-", BS_CONTROLE[[#This Row],[KM - Fim]])</f>
        <v>109.54</v>
      </c>
      <c r="AR36" s="32"/>
      <c r="AS36" s="32"/>
      <c r="AT36" s="32"/>
      <c r="AU36" s="32"/>
      <c r="AV36" s="32"/>
      <c r="AW36" s="32"/>
      <c r="AX36" s="32"/>
      <c r="AY36" s="184">
        <f t="shared" si="2"/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200" t="str">
        <f>IFERROR(_xlfn.XLOOKUP(AO36, BASE_MAPA!$B$2:$B$408, BASE_MAPA!$G$2:$G$408), "ERRO")</f>
        <v>MARCO INICIAL - ALTO ARAGUAIA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925</v>
      </c>
      <c r="E39" s="185">
        <v>32</v>
      </c>
      <c r="F39" s="134" t="s">
        <v>784</v>
      </c>
      <c r="G39" s="8" t="str">
        <f>IF(D39="","*",VLOOKUP(F39,BS_ATIVIDADE[#All],3,FALSE))</f>
        <v>SOLDA</v>
      </c>
      <c r="H39" s="135" t="s">
        <v>89</v>
      </c>
      <c r="I39" s="135" t="s">
        <v>602</v>
      </c>
      <c r="J39" s="151">
        <v>74</v>
      </c>
      <c r="K39" s="151">
        <v>280.5</v>
      </c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8.3333333333333329E-2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1256</v>
      </c>
      <c r="W39" s="135" t="s">
        <v>1274</v>
      </c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 t="shared" si="2"/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831</v>
      </c>
      <c r="E41" s="185">
        <v>34</v>
      </c>
      <c r="F41" s="134" t="s">
        <v>739</v>
      </c>
      <c r="G41" s="8" t="str">
        <f>IF(D41="","*",VLOOKUP(F41,BS_ATIVIDADE[#All],3,FALSE))</f>
        <v>MODERNIZAÇÃO</v>
      </c>
      <c r="H41" s="135" t="s">
        <v>92</v>
      </c>
      <c r="I41" s="135" t="s">
        <v>92</v>
      </c>
      <c r="J41" s="151">
        <v>74</v>
      </c>
      <c r="K41" s="151">
        <v>245</v>
      </c>
      <c r="L41" s="71">
        <v>244.2</v>
      </c>
      <c r="M41" s="149" t="s">
        <v>81</v>
      </c>
      <c r="N41" s="149">
        <v>239251</v>
      </c>
      <c r="O41" s="135">
        <v>0.35416666666666669</v>
      </c>
      <c r="P41" s="135">
        <v>0.16666666666666666</v>
      </c>
      <c r="Q41" s="71">
        <v>1000</v>
      </c>
      <c r="R41" s="9" t="s">
        <v>642</v>
      </c>
      <c r="S41" s="180" t="s">
        <v>8</v>
      </c>
      <c r="T41" s="180" t="s">
        <v>12</v>
      </c>
      <c r="U41" s="199" t="s">
        <v>11</v>
      </c>
      <c r="V41" s="143" t="s">
        <v>1285</v>
      </c>
      <c r="W41" s="135" t="s">
        <v>1286</v>
      </c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 t="shared" si="2"/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700</v>
      </c>
      <c r="E44" s="185">
        <v>37</v>
      </c>
      <c r="F44" s="134" t="s">
        <v>623</v>
      </c>
      <c r="G44" s="8" t="str">
        <f>IF(D44="","*",VLOOKUP(F44,BS_ATIVIDADE[#All],3,FALSE))</f>
        <v>DETECÇÃO</v>
      </c>
      <c r="H44" s="135" t="s">
        <v>1301</v>
      </c>
      <c r="I44" s="135" t="s">
        <v>92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1302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1256</v>
      </c>
      <c r="W44" s="135" t="s">
        <v>1303</v>
      </c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 t="shared" si="2"/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22 BK13 BK9:BK11 BK24:BK802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1304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1305</v>
      </c>
      <c r="E3" s="186" t="s">
        <v>1306</v>
      </c>
      <c r="F3" s="186" t="s">
        <v>1307</v>
      </c>
      <c r="G3" s="186" t="s">
        <v>1308</v>
      </c>
      <c r="H3" s="186" t="s">
        <v>1309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1310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1311</v>
      </c>
      <c r="D10" s="187">
        <v>9049</v>
      </c>
      <c r="E10" s="188">
        <v>46044</v>
      </c>
      <c r="F10" s="187" t="s">
        <v>1312</v>
      </c>
      <c r="G10" s="187" t="s">
        <v>1313</v>
      </c>
      <c r="H10" s="187"/>
    </row>
    <row r="11" spans="3:8">
      <c r="C11" s="187" t="s">
        <v>1311</v>
      </c>
      <c r="D11" s="187">
        <v>9044</v>
      </c>
      <c r="E11" s="188">
        <v>46044</v>
      </c>
      <c r="F11" s="187" t="s">
        <v>1314</v>
      </c>
      <c r="G11" s="187" t="s">
        <v>1315</v>
      </c>
      <c r="H11" s="187"/>
    </row>
    <row r="12" spans="3:8">
      <c r="C12" s="187" t="s">
        <v>1311</v>
      </c>
      <c r="D12" s="187">
        <v>762</v>
      </c>
      <c r="E12" s="188">
        <v>46044</v>
      </c>
      <c r="F12" s="187" t="s">
        <v>1316</v>
      </c>
      <c r="G12" s="187" t="s">
        <v>1315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1317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1318</v>
      </c>
      <c r="C4" s="191" t="s">
        <v>1319</v>
      </c>
      <c r="D4" s="191" t="s">
        <v>1320</v>
      </c>
      <c r="E4" s="191" t="s">
        <v>1321</v>
      </c>
      <c r="F4" s="191" t="s">
        <v>4</v>
      </c>
      <c r="G4" s="191" t="s">
        <v>1322</v>
      </c>
    </row>
    <row r="5" spans="2:7">
      <c r="B5" s="192" t="s">
        <v>1323</v>
      </c>
      <c r="C5" s="192">
        <v>309525</v>
      </c>
      <c r="D5" s="192" t="s">
        <v>1324</v>
      </c>
      <c r="E5" s="192" t="s">
        <v>840</v>
      </c>
      <c r="F5" s="192" t="s">
        <v>1325</v>
      </c>
      <c r="G5" s="193">
        <v>46296</v>
      </c>
    </row>
    <row r="6" spans="2:7">
      <c r="B6" s="192" t="s">
        <v>1326</v>
      </c>
      <c r="C6" s="192">
        <v>257410</v>
      </c>
      <c r="D6" s="192" t="s">
        <v>1327</v>
      </c>
      <c r="E6" s="192" t="s">
        <v>840</v>
      </c>
      <c r="F6" s="192" t="s">
        <v>1325</v>
      </c>
      <c r="G6" s="193"/>
    </row>
    <row r="7" spans="2:7">
      <c r="B7" s="192" t="s">
        <v>1328</v>
      </c>
      <c r="C7" s="192">
        <v>256875</v>
      </c>
      <c r="D7" s="192" t="s">
        <v>1329</v>
      </c>
      <c r="E7" s="192" t="s">
        <v>840</v>
      </c>
      <c r="F7" s="192" t="s">
        <v>1325</v>
      </c>
      <c r="G7" s="193">
        <v>46296</v>
      </c>
    </row>
    <row r="8" spans="2:7">
      <c r="B8" s="192" t="s">
        <v>1330</v>
      </c>
      <c r="C8" s="192">
        <v>257278</v>
      </c>
      <c r="D8" s="192" t="s">
        <v>1331</v>
      </c>
      <c r="E8" s="192" t="s">
        <v>831</v>
      </c>
      <c r="F8" s="192" t="s">
        <v>1332</v>
      </c>
      <c r="G8" s="193">
        <v>46235</v>
      </c>
    </row>
    <row r="9" spans="2:7">
      <c r="B9" s="192" t="s">
        <v>1333</v>
      </c>
      <c r="C9" s="192">
        <v>261794</v>
      </c>
      <c r="D9" s="192" t="s">
        <v>1334</v>
      </c>
      <c r="E9" s="192" t="s">
        <v>831</v>
      </c>
      <c r="F9" s="192" t="s">
        <v>1332</v>
      </c>
      <c r="G9" s="193">
        <v>46082</v>
      </c>
    </row>
    <row r="10" spans="2:7">
      <c r="B10" s="192" t="s">
        <v>1335</v>
      </c>
      <c r="C10" s="192">
        <v>257033</v>
      </c>
      <c r="D10" s="192" t="s">
        <v>1336</v>
      </c>
      <c r="E10" s="192" t="s">
        <v>831</v>
      </c>
      <c r="F10" s="192" t="s">
        <v>21</v>
      </c>
      <c r="G10" s="192" t="s">
        <v>1337</v>
      </c>
    </row>
    <row r="11" spans="2:7">
      <c r="B11" s="192" t="s">
        <v>1338</v>
      </c>
      <c r="C11" s="192">
        <v>396578</v>
      </c>
      <c r="D11" s="192" t="s">
        <v>1339</v>
      </c>
      <c r="E11" s="192" t="s">
        <v>831</v>
      </c>
      <c r="F11" s="192" t="s">
        <v>21</v>
      </c>
      <c r="G11" s="192" t="s">
        <v>1337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1340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1341</v>
      </c>
      <c r="B2" s="91" t="s">
        <v>1342</v>
      </c>
      <c r="C2" s="91" t="s">
        <v>598</v>
      </c>
      <c r="D2" s="92" t="s">
        <v>1172</v>
      </c>
      <c r="E2" s="92" t="s">
        <v>4</v>
      </c>
      <c r="F2" s="92" t="s">
        <v>1343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1344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>
        <f>IF(FN_MC!B30="","*",FN_MC!B30)</f>
        <v>46057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TCS-TGR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74</v>
      </c>
      <c r="N33" s="183">
        <f>IF(FN_MC!K36="","*",FN_MC!K36)</f>
        <v>291</v>
      </c>
      <c r="O33" s="183">
        <f>IF(FN_MC!L36="","*",FN_MC!L36)</f>
        <v>109.54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8.3333333333333329E-2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0.16666666666666666</v>
      </c>
      <c r="R38" s="96" t="str">
        <f>IF(FN_MC!Q41="","*",CONCATENATE(FN_MC!Q41," ",FN_MC!R41))</f>
        <v>1000 Nº DE DORMENTES</v>
      </c>
      <c r="S38" s="96" t="str">
        <f>IF(FN_MC!V41="","*",FN_MC!V41)</f>
        <v>Augusto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1345</v>
      </c>
      <c r="C2" s="83" t="s">
        <v>1157</v>
      </c>
      <c r="D2" s="83" t="s">
        <v>1159</v>
      </c>
      <c r="E2" s="83" t="s">
        <v>1346</v>
      </c>
      <c r="F2" s="83" t="s">
        <v>1347</v>
      </c>
      <c r="G2" s="83" t="s">
        <v>1348</v>
      </c>
      <c r="H2" s="83" t="s">
        <v>1349</v>
      </c>
      <c r="I2" s="83" t="s">
        <v>1350</v>
      </c>
      <c r="J2" s="83" t="s">
        <v>1351</v>
      </c>
      <c r="K2" s="109" t="s">
        <v>1352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>
        <f>IF(FN_MC!B30="","*",FN_MC!B30)</f>
        <v>46057</v>
      </c>
      <c r="D25" s="101" t="str">
        <f>IF(FN_MC!D30="","*",FN_MC!D30)</f>
        <v>V86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1353</v>
      </c>
      <c r="D5" s="263"/>
      <c r="E5" s="263"/>
      <c r="F5" s="263"/>
      <c r="G5" s="263"/>
      <c r="H5" s="263"/>
      <c r="I5" s="263"/>
      <c r="J5" s="264"/>
      <c r="K5" s="265" t="s">
        <v>1354</v>
      </c>
      <c r="L5" s="266"/>
      <c r="M5" s="266"/>
      <c r="N5" s="266"/>
      <c r="O5" s="267" t="s">
        <v>1355</v>
      </c>
      <c r="P5" s="268"/>
      <c r="Q5" s="269"/>
    </row>
    <row r="6" spans="1:17" s="81" customFormat="1" ht="15.75" customHeight="1">
      <c r="A6" s="75" t="s">
        <v>1343</v>
      </c>
      <c r="B6" s="82" t="s">
        <v>1342</v>
      </c>
      <c r="C6" s="83" t="s">
        <v>1172</v>
      </c>
      <c r="D6" s="84" t="s">
        <v>1173</v>
      </c>
      <c r="E6" s="83" t="s">
        <v>1356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1357</v>
      </c>
      <c r="M6" s="116" t="s">
        <v>620</v>
      </c>
      <c r="N6" s="117" t="s">
        <v>1167</v>
      </c>
      <c r="O6" s="165" t="s">
        <v>1210</v>
      </c>
      <c r="P6" s="128"/>
      <c r="Q6" s="139" t="s">
        <v>1358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1</v>
      </c>
      <c r="P19" s="78"/>
      <c r="Q19" s="120" t="str">
        <f>IF($A$2=1,IF(FN_MC!BJ20="","*",FN_MC!BJ20),IF(FN_MC!BK20="","*",FN_MC!BK20))</f>
        <v>Previsão de faxa após o T77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1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>
        <f>IF(FN_MC!B30="","*",FN_MC!B30)</f>
        <v>46057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V86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</v>
      </c>
      <c r="B31" s="86" t="str">
        <f>IF(FN_MC!X32="","*",FN_MC!X32)</f>
        <v>*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*</v>
      </c>
      <c r="C35" s="87" t="str">
        <f>IF(FN_MC!S36="","*",FN_MC!S36)</f>
        <v>FERRONORTE</v>
      </c>
      <c r="D35" s="87" t="str">
        <f>IF(FN_MC!T36="","*",FN_MC!T36)</f>
        <v>TCS-TGR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291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291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*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8.3333333333333329E-2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*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0.16666666666666666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*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2026-02-03T15:16:20Z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