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13" documentId="120_S{118792C3-22EF-5104-A093-F22BFE3913F3}" xr6:coauthVersionLast="47" xr6:coauthVersionMax="47" xr10:uidLastSave="{8CF72F59-EABA-4ED8-91CA-9E2429974F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5" l="1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3" i="1" a="1"/>
  <c r="N43" i="1" s="1"/>
  <c r="L40" i="15" s="1"/>
  <c r="M43" i="1" a="1"/>
  <c r="M43" i="1" s="1"/>
  <c r="K40" i="15" s="1"/>
  <c r="N40" i="1" a="1"/>
  <c r="N40" i="1" s="1"/>
  <c r="L37" i="15" s="1"/>
  <c r="M40" i="1" a="1"/>
  <c r="M40" i="1" s="1"/>
  <c r="K37" i="15" s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34" i="10" s="1"/>
  <c r="AL40" i="1"/>
  <c r="AM40" i="1"/>
  <c r="AN40" i="1"/>
  <c r="AO40" i="1"/>
  <c r="AP40" i="1"/>
  <c r="M34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L54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5" i="15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4" i="1" l="1"/>
  <c r="K51" i="15"/>
  <c r="AM53" i="1"/>
  <c r="K50" i="15"/>
  <c r="AM52" i="1"/>
  <c r="K49" i="15"/>
  <c r="AM51" i="1"/>
  <c r="K48" i="15"/>
  <c r="AM50" i="1"/>
  <c r="K47" i="15"/>
  <c r="AM49" i="1"/>
  <c r="K46" i="15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L53" i="15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L52" i="15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39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0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<sst xmlns="http://schemas.openxmlformats.org/spreadsheetml/2006/main" count="2982" uniqueCount="1104">
  <si>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</si>
  <si>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</si>
  <si>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</si>
  <si>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</si>
  <si>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</si>
  <si>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</si>
  <si>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</si>
  <si>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</si>
  <si>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</si>
  <si>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</si>
  <si>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</si>
  <si>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</si>
  <si>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</si>
  <si>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</si>
  <si>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</si>
  <si>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</si>
  <si>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</si>
  <si>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</si>
  <si>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</si>
  <si>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</si>
  <si>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</si>
  <si>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</si>
  <si>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</si>
  <si>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</si>
  <si>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</si>
  <si>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</si>
  <si>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</si>
  <si>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</si>
  <si>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</si>
  <si>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</si>
  <si>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</si>
  <si>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</si>
  <si>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</si>
  <si>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</si>
  <si>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</si>
  <si>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</si>
  <si>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</si>
  <si>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</si>
  <si>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</si>
  <si>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</si>
  <si>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</si>
  <si>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</si>
  <si>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</si>
  <si>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</si>
  <si>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</si>
  <si>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</si>
  <si>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</si>
  <si>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</si>
  <si>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</si>
  <si>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</si>
  <si>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</si>
  <si>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</si>
  <si>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</si>
  <si>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</si>
  <si>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</si>
  <si>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</si>
  <si>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</si>
  <si>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</si>
  <si>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</si>
  <si>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</si>
  <si>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</si>
  <si>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</si>
  <si>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</si>
  <si>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</si>
  <si>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</si>
  <si>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</si>
  <si>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</si>
  <si>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</si>
  <si>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</si>
  <si>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</si>
  <si>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</si>
  <si>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</si>
  <si>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</si>
  <si>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</si>
  <si>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</si>
  <si>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</si>
  <si>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</si>
  <si>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</si>
  <si>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</si>
  <si>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</si>
  <si>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</si>
  <si>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</si>
  <si>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</si>
  <si>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</si>
  <si>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</si>
  <si>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</si>
  <si>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</si>
  <si>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</si>
  <si>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</si>
  <si>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</si>
  <si>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</si>
  <si>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</si>
  <si>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</si>
  <si>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</si>
  <si>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</si>
  <si>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</si>
  <si>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</si>
  <si>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</si>
  <si>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</si>
  <si>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</si>
  <si>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</si>
  <si>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</si>
  <si>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</si>
  <si>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</si>
  <si>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</si>
  <si>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</si>
  <si>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</si>
  <si>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</si>
  <si>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</si>
  <si>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</si>
  <si>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</si>
  <si>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</si>
  <si>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</si>
  <si>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</si>
  <si>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</si>
  <si>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</si>
  <si>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</si>
  <si>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</si>
  <si>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</si>
  <si>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</si>
  <si>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</si>
  <si>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</si>
  <si>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</si>
  <si>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</si>
  <si>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</si>
  <si>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</si>
  <si>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</si>
  <si>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</si>
  <si>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</si>
  <si>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</si>
  <si>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</si>
  <si>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</si>
  <si>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</si>
  <si>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</si>
  <si>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</si>
  <si>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</si>
  <si>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</si>
  <si>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</si>
  <si>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</si>
  <si>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</si>
  <si>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</si>
  <si>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</si>
  <si>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</si>
  <si>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</si>
  <si>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</si>
  <si>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</si>
  <si>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</si>
  <si>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</si>
  <si>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</si>
  <si>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</si>
  <si>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</si>
  <si>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</si>
  <si>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</si>
  <si>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</si>
  <si>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</si>
  <si>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</si>
  <si>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</si>
  <si>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</si>
  <si>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</si>
  <si>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</si>
  <si>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</si>
  <si>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</si>
  <si>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</si>
  <si>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</si>
  <si>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</si>
  <si>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</si>
  <si>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</si>
  <si>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</si>
  <si>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</si>
  <si>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</si>
  <si>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</si>
  <si>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</si>
  <si>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</si>
  <si>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</si>
  <si>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</si>
  <si>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</si>
  <si>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</si>
  <si>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</si>
  <si>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</si>
  <si>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</si>
  <si>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</si>
  <si>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</si>
  <si>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</si>
  <si>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</si>
  <si>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</si>
  <si>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</si>
  <si>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</si>
  <si>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</si>
  <si>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</si>
  <si>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</si>
  <si>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</si>
  <si>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</si>
  <si>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</si>
  <si>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</si>
  <si>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</si>
  <si>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</si>
  <si>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</si>
  <si>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</si>
  <si>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</si>
  <si>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</si>
  <si>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</si>
  <si>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</si>
  <si>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</si>
  <si>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</si>
  <si>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</si>
  <si>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</si>
  <si>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</si>
  <si>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</si>
  <si>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</si>
  <si>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</si>
  <si>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</si>
  <si>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</si>
  <si>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</si>
  <si>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</si>
  <si>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</si>
  <si>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</si>
  <si>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</si>
  <si>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</si>
  <si>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</si>
  <si>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</si>
  <si>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</si>
  <si>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</si>
  <si>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</si>
  <si>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</si>
  <si>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</si>
  <si>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</si>
  <si>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</si>
  <si>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</si>
  <si>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</si>
  <si>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</si>
  <si>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</si>
  <si>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</si>
  <si>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</si>
  <si>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</si>
  <si>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</si>
  <si>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</si>
  <si>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</si>
  <si>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</si>
  <si>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</si>
  <si>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</si>
  <si>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</si>
  <si>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</si>
  <si>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</si>
  <si>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</si>
  <si>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</si>
  <si>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</si>
  <si>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</si>
  <si>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</si>
  <si>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</si>
  <si>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</si>
  <si>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</si>
  <si>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</si>
  <si>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</si>
  <si>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</si>
  <si>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</si>
  <si>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</si>
  <si>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</si>
  <si>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</si>
  <si>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</si>
  <si>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</si>
  <si>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</si>
  <si>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</si>
  <si>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</si>
  <si>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</si>
  <si>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</si>
  <si>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</si>
  <si>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</si>
  <si>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</si>
  <si>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</si>
  <si>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</si>
  <si>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</si>
  <si>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</si>
  <si>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</si>
  <si>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</si>
  <si>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</si>
  <si>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</si>
  <si>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</si>
  <si>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</si>
  <si>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</si>
  <si>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</si>
  <si>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</si>
  <si>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</si>
  <si>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</si>
  <si>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</si>
  <si>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</si>
  <si>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</si>
  <si>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</si>
  <si>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</si>
  <si>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</si>
  <si>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</si>
  <si>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</si>
  <si>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</si>
  <si>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</si>
  <si>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</si>
  <si>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</si>
  <si>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</si>
  <si>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</si>
  <si>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</si>
  <si>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</si>
  <si>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</si>
  <si>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</si>
  <si>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</si>
  <si>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</si>
  <si>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</si>
  <si>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</si>
  <si>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</si>
  <si>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</si>
  <si>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</si>
  <si>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</si>
  <si>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</si>
  <si>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</si>
  <si>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</si>
  <si>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</si>
  <si>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</si>
  <si>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</si>
  <si>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</si>
  <si>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</si>
  <si>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</si>
  <si>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</si>
  <si>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</si>
  <si>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</si>
  <si>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</si>
  <si>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</si>
  <si>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</si>
  <si>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</si>
  <si>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</si>
  <si>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</si>
  <si>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</si>
  <si>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</si>
  <si>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</si>
  <si>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</si>
  <si>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</si>
  <si>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</si>
  <si>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</si>
  <si>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</si>
  <si>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</si>
  <si>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</si>
  <si>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</si>
  <si>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</si>
  <si>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</si>
  <si>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</si>
  <si>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</si>
  <si>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</si>
  <si>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</si>
  <si>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</si>
  <si>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</si>
  <si>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</si>
  <si>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</si>
  <si>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</si>
  <si>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</si>
  <si>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</si>
  <si>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</si>
  <si>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</si>
  <si>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</si>
  <si>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</si>
  <si>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</si>
  <si>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</si>
  <si>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</si>
  <si>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</si>
  <si>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</si>
  <si>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</si>
  <si>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</si>
  <si>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</si>
  <si>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</si>
  <si>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</si>
  <si>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</si>
  <si>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</si>
  <si>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</si>
  <si>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</si>
  <si>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</si>
  <si>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</si>
  <si>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</si>
  <si>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</si>
  <si>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</si>
  <si>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</si>
  <si>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</si>
  <si>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</si>
  <si>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</si>
  <si>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</si>
  <si>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</si>
  <si>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</si>
  <si>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</si>
  <si>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</si>
  <si>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</si>
  <si>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</si>
  <si>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</si>
  <si>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</si>
  <si>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</si>
  <si>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</si>
  <si>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</si>
  <si>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</si>
  <si>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</si>
  <si>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</si>
  <si>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</si>
  <si>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</si>
  <si>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</si>
  <si>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</si>
  <si>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</si>
  <si>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</si>
  <si>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</si>
  <si>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</si>
  <si>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</si>
  <si>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</si>
  <si>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</si>
  <si>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</si>
  <si>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</si>
  <si>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</si>
  <si>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</si>
  <si>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</si>
  <si>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</si>
  <si>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</si>
  <si>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</si>
  <si>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</si>
  <si>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</si>
  <si>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</si>
  <si>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</si>
  <si>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</si>
  <si>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</si>
  <si>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</si>
  <si>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</si>
  <si>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</si>
  <si>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</si>
  <si>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</si>
  <si>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</si>
  <si>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</si>
  <si>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</si>
  <si>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</si>
  <si>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</si>
  <si>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</si>
  <si>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</si>
  <si>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</si>
  <si>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</si>
  <si>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</si>
  <si>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</si>
  <si>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</si>
  <si>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</si>
  <si>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</si>
  <si>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</si>
  <si>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</si>
  <si>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</si>
  <si>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</si>
  <si>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</si>
  <si>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</si>
  <si>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</si>
  <si>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</si>
  <si>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</si>
  <si>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</si>
  <si>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</si>
  <si>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</si>
  <si>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</si>
  <si>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</si>
  <si>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</si>
  <si>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</si>
  <si>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</si>
  <si>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</si>
  <si>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</si>
  <si>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</si>
  <si>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</si>
  <si>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</si>
  <si>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</si>
  <si>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</si>
  <si>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</si>
  <si>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</si>
  <si>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</si>
  <si>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</si>
  <si>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</si>
  <si>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</si>
  <si>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</si>
  <si>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</si>
  <si>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</si>
  <si>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</si>
  <si>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</si>
  <si>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</si>
  <si>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</si>
  <si>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</si>
  <si>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</si>
  <si>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</si>
  <si>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</si>
  <si>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</si>
  <si>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</si>
  <si>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</si>
  <si>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</si>
  <si>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</si>
  <si>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</si>
  <si>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</si>
  <si>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</si>
  <si>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</si>
  <si>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</si>
  <si>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</si>
  <si>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</si>
  <si>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</si>
  <si>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</si>
  <si>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</si>
  <si>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</si>
  <si>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</si>
  <si>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</si>
  <si>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</si>
  <si>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</si>
  <si>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</si>
  <si>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</si>
  <si>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</si>
  <si>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</si>
  <si>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</si>
  <si>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</si>
  <si>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</si>
  <si>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</si>
  <si>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</si>
  <si>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</si>
  <si>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</si>
  <si>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</si>
  <si>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</si>
  <si>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</si>
  <si>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</si>
  <si>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</si>
  <si>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</si>
  <si>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</si>
  <si>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</si>
  <si>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</si>
  <si>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</si>
  <si>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</si>
  <si>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</si>
  <si>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</si>
  <si>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</si>
  <si>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</si>
  <si>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</si>
  <si>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</si>
  <si>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</si>
  <si>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</si>
  <si>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</si>
  <si>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</si>
  <si>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</si>
  <si>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</si>
  <si>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</si>
  <si>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</si>
  <si>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</si>
  <si>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</si>
  <si>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</si>
  <si>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</si>
  <si>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</si>
  <si>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</si>
  <si>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</si>
  <si>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</si>
  <si>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</si>
  <si>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</si>
  <si>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</si>
  <si>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</si>
  <si>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</si>
  <si>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</si>
  <si>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</si>
  <si>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</si>
  <si>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</si>
  <si>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</si>
  <si>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</si>
  <si>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</si>
  <si>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</si>
  <si>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</si>
  <si>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</si>
  <si>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</si>
  <si>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</si>
  <si>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</si>
  <si>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</si>
  <si>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</si>
  <si>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</si>
  <si>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</si>
  <si>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</si>
  <si>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</si>
  <si>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</si>
  <si>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</si>
  <si>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</si>
  <si>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</si>
  <si>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</si>
  <si>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</si>
  <si>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</si>
  <si>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</si>
  <si>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</si>
  <si>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</si>
  <si>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</si>
  <si>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</si>
  <si>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</si>
  <si>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</si>
  <si>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</si>
  <si>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</si>
  <si>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</si>
  <si>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</si>
  <si>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</si>
  <si>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</si>
  <si>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</si>
  <si>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</si>
  <si>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</si>
  <si>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</si>
  <si>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</si>
  <si>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</si>
  <si>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</si>
  <si>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</si>
  <si>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</si>
  <si>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</si>
  <si>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</si>
  <si>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</si>
  <si>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</si>
  <si>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</si>
  <si>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</si>
  <si>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</si>
  <si>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</si>
  <si>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</si>
  <si>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</si>
  <si>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</si>
  <si>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</si>
  <si>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</si>
  <si>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</si>
  <si>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</si>
  <si>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</si>
  <si>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</si>
  <si>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</si>
  <si>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</si>
  <si>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</si>
  <si>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</si>
  <si>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</si>
  <si>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</si>
  <si>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</si>
  <si>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</si>
  <si>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</si>
  <si>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</si>
  <si>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</si>
  <si>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</si>
  <si>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</si>
  <si>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</si>
  <si>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</si>
  <si>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</si>
  <si>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</si>
  <si>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</si>
  <si>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</si>
  <si>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</si>
  <si>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</si>
  <si>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</si>
  <si>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</si>
  <si>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</si>
  <si>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</si>
  <si>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</si>
  <si>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</si>
  <si>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</si>
  <si>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</si>
  <si>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</si>
  <si>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</si>
  <si>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</si>
  <si>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</si>
  <si>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</si>
  <si>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</si>
  <si>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</si>
  <si>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</si>
  <si>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</si>
  <si>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</si>
  <si>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</si>
  <si>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</si>
  <si>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</si>
  <si>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</si>
  <si>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</si>
  <si>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</si>
  <si>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</si>
  <si>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</si>
  <si>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</si>
  <si>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</si>
  <si>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</si>
  <si>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</si>
  <si>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</si>
  <si>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</si>
  <si>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</si>
  <si>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</si>
  <si>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</si>
  <si>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</si>
  <si>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</si>
  <si>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</si>
  <si>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</si>
  <si>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</si>
  <si>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</si>
  <si>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</si>
  <si>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</si>
  <si>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</si>
  <si>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</si>
  <si>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</si>
  <si>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</si>
  <si>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</si>
  <si>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</si>
  <si>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</si>
  <si>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</si>
  <si>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</si>
  <si>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</si>
  <si>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</si>
  <si>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</si>
  <si>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</si>
  <si>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</si>
  <si>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</si>
  <si>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</si>
  <si>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</si>
  <si>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</si>
  <si>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</si>
  <si>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</si>
  <si>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</si>
  <si>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</si>
  <si>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</si>
  <si>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</si>
  <si>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</si>
  <si>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</si>
  <si>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</si>
  <si>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</si>
  <si>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</si>
  <si>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</si>
  <si>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</si>
  <si>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</si>
  <si>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</si>
  <si>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</si>
  <si>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</si>
  <si>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</si>
  <si>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</si>
  <si>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</si>
  <si>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</si>
  <si>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</si>
  <si>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</si>
  <si>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</si>
  <si>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</si>
  <si>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</si>
  <si>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</si>
  <si>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</si>
  <si>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</si>
  <si>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</si>
  <si>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</si>
  <si>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</si>
  <si>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</si>
  <si>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</si>
  <si>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</si>
  <si>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</si>
  <si>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</si>
  <si>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</si>
  <si>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</si>
  <si>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</si>
  <si>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</si>
  <si>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</si>
  <si>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</si>
  <si>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</si>
  <si>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</si>
  <si>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</si>
  <si>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</si>
  <si>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</si>
  <si>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</si>
  <si>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</si>
  <si>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</si>
  <si>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</si>
  <si>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</si>
  <si>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</si>
  <si>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</si>
  <si>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</si>
  <si>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</si>
  <si>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</si>
  <si>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</si>
  <si>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</si>
  <si>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</si>
  <si>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</si>
  <si>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</si>
  <si>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</si>
  <si>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</si>
  <si>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</si>
  <si>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</si>
  <si>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</si>
  <si>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</si>
  <si>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</si>
  <si>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</si>
  <si>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</si>
  <si>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</si>
  <si>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</si>
  <si>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</si>
  <si>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</si>
  <si>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</si>
  <si>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</si>
  <si>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</si>
  <si>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</si>
  <si>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</si>
  <si>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</si>
  <si>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</si>
  <si>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</si>
  <si>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</si>
  <si>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</si>
  <si>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</si>
  <si>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</si>
  <si>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</si>
  <si>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</si>
  <si>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</si>
  <si>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</si>
  <si>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</si>
  <si>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</si>
  <si>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</si>
  <si>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</si>
  <si>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</si>
  <si>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</si>
  <si>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</si>
  <si>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</si>
  <si>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</si>
  <si>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</si>
  <si>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</si>
  <si>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</si>
  <si>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</si>
  <si>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</si>
  <si>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</si>
  <si>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</si>
  <si>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</si>
  <si>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</si>
  <si>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</si>
  <si>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</si>
  <si>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</si>
  <si>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</si>
  <si>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</si>
  <si>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</si>
  <si>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</si>
  <si>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</si>
  <si>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</si>
  <si>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</si>
  <si>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</si>
  <si>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</si>
  <si>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</si>
  <si>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</si>
  <si>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</si>
  <si>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</si>
  <si>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</si>
  <si>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</si>
  <si>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</si>
  <si>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</si>
  <si>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</si>
  <si>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</si>
  <si>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</si>
  <si>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</si>
  <si>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</si>
  <si>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</si>
  <si>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</si>
  <si>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</si>
  <si>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</si>
  <si>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</si>
  <si>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</si>
  <si>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</si>
  <si>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</si>
  <si>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</si>
  <si>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</si>
  <si>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</si>
  <si>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</si>
  <si>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</si>
  <si>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</si>
  <si>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</si>
  <si>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</si>
  <si>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</si>
  <si>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</si>
  <si>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</si>
  <si>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</si>
  <si>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</si>
  <si>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</si>
  <si>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</si>
  <si>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</si>
  <si>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</si>
  <si>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</si>
  <si>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</si>
  <si>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</si>
  <si>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</si>
  <si>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</si>
  <si>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</si>
  <si>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</si>
  <si>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</si>
  <si>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</si>
  <si>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</si>
  <si>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</si>
  <si>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</si>
  <si>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</si>
  <si>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</si>
  <si>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</si>
  <si>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</si>
  <si>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</si>
  <si>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</si>
  <si>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</si>
  <si>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</si>
  <si>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</si>
  <si>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</si>
  <si>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</si>
  <si>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</si>
  <si>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</si>
  <si>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</si>
  <si>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</si>
  <si>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</si>
  <si>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</si>
  <si>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</si>
  <si>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</si>
  <si>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</si>
  <si>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</si>
  <si>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</si>
  <si>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</si>
  <si>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</si>
  <si>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</si>
  <si>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</si>
  <si>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</si>
  <si>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</si>
  <si>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</si>
  <si>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</si>
  <si>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</si>
  <si>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</si>
  <si>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</si>
  <si>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</si>
  <si>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</si>
  <si>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</si>
  <si>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</si>
  <si>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</si>
  <si>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</si>
  <si>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</si>
  <si>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</si>
  <si>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</si>
  <si>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</si>
  <si>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</si>
  <si>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</si>
  <si>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</si>
  <si>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</si>
  <si>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</si>
  <si>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</si>
  <si>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</si>
  <si>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</si>
  <si>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</si>
  <si>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</si>
  <si>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</si>
  <si>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</si>
  <si>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</si>
  <si>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</si>
  <si>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</si>
  <si>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</si>
  <si>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</si>
  <si>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</si>
  <si>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</si>
  <si>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</si>
  <si>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</si>
  <si>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</si>
  <si>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</si>
  <si>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</si>
  <si>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</si>
  <si>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</si>
  <si>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</si>
  <si>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</si>
  <si>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</si>
  <si>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</si>
  <si>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</si>
  <si>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</si>
  <si>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</si>
  <si>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</si>
  <si>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</si>
  <si>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</si>
  <si>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</si>
  <si>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</si>
  <si>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</si>
  <si>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</si>
  <si>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</si>
  <si>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</si>
  <si>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</si>
  <si>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</si>
  <si>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</si>
  <si>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</si>
  <si>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</si>
  <si>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</si>
  <si>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</si>
  <si>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</si>
  <si>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</si>
  <si>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</si>
  <si>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</si>
  <si>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</si>
  <si>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</si>
  <si>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</si>
  <si>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</si>
  <si>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</si>
  <si>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</si>
  <si>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</si>
  <si>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</si>
  <si>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</si>
  <si>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</si>
  <si>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</si>
  <si>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</si>
  <si>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</si>
  <si>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</si>
  <si>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</si>
  <si>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</si>
  <si>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</si>
  <si>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</si>
  <si>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</si>
  <si>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</si>
  <si>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</si>
  <si>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</si>
  <si>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</si>
  <si>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</si>
  <si>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</si>
  <si>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</si>
  <si>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</si>
  <si>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</si>
  <si>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</si>
  <si>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</si>
  <si>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</si>
  <si>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</si>
  <si>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</si>
  <si>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</si>
  <si>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</si>
  <si>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</si>
  <si>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</si>
  <si>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</si>
  <si>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</si>
  <si>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</si>
  <si>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</si>
  <si>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</si>
  <si>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</si>
  <si>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</si>
  <si>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</si>
  <si>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</si>
  <si>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</si>
  <si>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</si>
  <si>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</si>
  <si>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</si>
  <si>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</si>
  <si>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</si>
  <si>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</si>
  <si>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</si>
  <si>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</si>
  <si>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</si>
  <si>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</si>
  <si>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</si>
  <si>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</si>
  <si>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</si>
  <si>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</si>
  <si>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</si>
  <si>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</si>
  <si>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</si>
  <si>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</si>
  <si>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</si>
  <si>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</si>
  <si>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</si>
  <si>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</si>
  <si>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</si>
  <si>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</si>
  <si>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</si>
  <si>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</si>
  <si>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</si>
  <si>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</si>
  <si>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</si>
  <si>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</si>
  <si>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</si>
  <si>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</si>
  <si>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</si>
  <si>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</si>
  <si>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</si>
  <si>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</si>
  <si>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</si>
  <si>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</si>
  <si>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</si>
  <si>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</si>
  <si>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</si>
  <si>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</si>
  <si>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</si>
  <si>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</si>
  <si>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</si>
  <si>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</si>
  <si>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</si>
  <si>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</si>
  <si>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</si>
  <si>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</si>
  <si>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</si>
  <si>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</si>
  <si>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</si>
  <si>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</si>
  <si>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</si>
  <si>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</si>
  <si>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</si>
  <si>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</si>
  <si>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</si>
  <si>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</si>
  <si>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</si>
  <si>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</si>
  <si>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</si>
  <si>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</si>
  <si>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</si>
  <si>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</si>
  <si>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</si>
  <si>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</si>
  <si>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</si>
  <si>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</si>
  <si>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</si>
  <si>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</si>
  <si>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</si>
  <si>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</si>
  <si>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</si>
  <si>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</si>
  <si>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</si>
  <si>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</si>
  <si>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</si>
  <si>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</si>
  <si>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 xml:space="preserve">SP NORTE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</si>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</sst>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H26" activePane="topRight" state="frozen"/>
      <selection pane="topRight" activeCell="P40" sqref="P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ANTÔNIO (TP-713)46056</v>
      </c>
      <c r="B39" s="195">
        <v>46056</v>
      </c>
      <c r="C39" s="138">
        <f>IF(BS_CONTROLE[[#This Row],[DATA]]="","",WEEKNUM(BS_CONTROLE[[#This Row],[DATA]]))</f>
        <v>6</v>
      </c>
      <c r="D39" s="107" t="s">
        <v>813</v>
      </c>
      <c r="E39" s="165">
        <v>148</v>
      </c>
      <c r="F39" s="129" t="s">
        <v>736</v>
      </c>
      <c r="G39" s="146" t="str">
        <f>IF(D39="","*",VLOOKUP(F39,BS_ATIVIDADE[],3,FALSE))</f>
        <v>SOLDA</v>
      </c>
      <c r="H39" s="154" t="s">
        <v>554</v>
      </c>
      <c r="I39" s="154" t="s">
        <v>554</v>
      </c>
      <c r="J39" s="108">
        <v>73</v>
      </c>
      <c r="K39" s="108">
        <v>22.7</v>
      </c>
      <c r="L39" s="108" t="s">
        <v>554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">
        <v>136</v>
      </c>
      <c r="O39" s="211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1018</v>
      </c>
      <c r="W39" s="108" t="s">
        <v>1006</v>
      </c>
      <c r="X39" s="107" t="s">
        <v>382</v>
      </c>
      <c r="Y39" s="132"/>
      <c r="Z39" s="107"/>
      <c r="AA39" s="200"/>
      <c r="AB39" s="201"/>
      <c r="AC39" s="201"/>
      <c r="AD39" s="202"/>
      <c r="AE39" s="200"/>
      <c r="AF39" s="200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K18ZDZ</v>
      </c>
      <c r="AO39" s="108">
        <f>IF(BS_CONTROLE[[#This Row],[SUB]]=0, "-", BS_CONTROLE[[#This Row],[SUB]])</f>
        <v>73</v>
      </c>
      <c r="AP39" s="108">
        <f>BS_CONTROLE[[#This Row],[KM - Inicio]]</f>
        <v>22.7</v>
      </c>
      <c r="AQ39" s="108">
        <f>BS_CONTROLE[[#This Row],[KM - Inicio]]</f>
        <v>22.7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CArlos Eduardo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W9246056</v>
      </c>
      <c r="B40" s="105">
        <v>46056</v>
      </c>
      <c r="C40" s="138">
        <f>IF(BS_CONTROLE[[#This Row],[DATA]]="","",WEEKNUM(BS_CONTROLE[[#This Row],[DATA]]))</f>
        <v>6</v>
      </c>
      <c r="D40" s="188" t="s">
        <v>795</v>
      </c>
      <c r="E40" s="165">
        <v>321</v>
      </c>
      <c r="F40" s="129" t="s">
        <v>717</v>
      </c>
      <c r="G40" s="146" t="str">
        <f>IF(D40="","*",VLOOKUP(F40,BS_ATIVIDADE[],3,FALSE))</f>
        <v>DORMENTE - DESCARGA</v>
      </c>
      <c r="H40" s="154" t="s">
        <v>1020</v>
      </c>
      <c r="I40" s="154" t="s">
        <v>1020</v>
      </c>
      <c r="J40" s="108">
        <v>73</v>
      </c>
      <c r="K40" s="108">
        <v>18</v>
      </c>
      <c r="L40" s="108">
        <v>13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0.125</v>
      </c>
      <c r="Q40" s="108">
        <v>1000</v>
      </c>
      <c r="R40" s="10" t="str">
        <f>IFERROR(_xlfn.XLOOKUP(F40, BS_ATIVIDADE[ATIVIDADE],BS_ATIVIDADE[UNIDADE] ), "*")</f>
        <v>Nº DE DORMENTES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1021</v>
      </c>
      <c r="W40" s="108" t="s">
        <v>1022</v>
      </c>
      <c r="X40" s="107" t="s">
        <v>382</v>
      </c>
      <c r="Y40" s="132"/>
      <c r="Z40" s="107"/>
      <c r="AA40" s="108" t="s">
        <v>1023</v>
      </c>
      <c r="AB40" s="106" t="s">
        <v>384</v>
      </c>
      <c r="AC40" s="106" t="s">
        <v>380</v>
      </c>
      <c r="AD40" s="110">
        <v>0.29166666666666669</v>
      </c>
      <c r="AE40" s="108">
        <v>769</v>
      </c>
      <c r="AF40" s="110" t="s">
        <v>1024</v>
      </c>
      <c r="AG40" s="108">
        <v>17</v>
      </c>
      <c r="AH40" s="15"/>
      <c r="AI40" s="129" t="str">
        <f>IF(BS_CONTROLE[[#This Row],[Atividade]]=0, "-", BS_CONTROLE[[#This Row],[Atividade]])</f>
        <v>PDM - DESCARGA - DORMENTE</v>
      </c>
      <c r="AJ40" s="9" t="str">
        <f>IF(BS_CONTROLE[[#This Row],[Atividade]]=0, "-", BS_CONTROLE[[#This Row],[Atividade]])</f>
        <v>PDM - DESCARGA - DORMENTE</v>
      </c>
      <c r="AK40" s="31" t="str">
        <f>BS_CONTROLE[[#This Row],[Local - Partida]]</f>
        <v>ZAR2</v>
      </c>
      <c r="AL40" s="31" t="str">
        <f>BS_CONTROLE[[#This Row],[Local - Encerramento]]</f>
        <v>ZAR2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18</v>
      </c>
      <c r="AQ40" s="108">
        <f>BS_CONTROLE[[#This Row],[KM - Inicio]]</f>
        <v>18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IF(D40="","*",IFERROR(IF(ISODD(COUNT(AS40:AX1035)),"ERRO",SUM((AT40-AS40),(AV40-AU40),(AX40-AW40))),"ERRO"))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DORMENTES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1048</v>
      </c>
      <c r="N41" s="130" t="s">
        <v>1049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1050</v>
      </c>
      <c r="X41" s="107" t="s">
        <v>382</v>
      </c>
      <c r="Y41" s="132"/>
      <c r="Z41" s="107"/>
      <c r="AA41" s="200" t="s">
        <v>1051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1052</v>
      </c>
      <c r="J42" s="108">
        <v>73</v>
      </c>
      <c r="K42" s="108">
        <v>7</v>
      </c>
      <c r="L42" s="108" t="s">
        <v>554</v>
      </c>
      <c r="M42" s="130" t="s">
        <v>1053</v>
      </c>
      <c r="N42" s="130" t="s">
        <v>1054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1055</v>
      </c>
      <c r="W42" s="155" t="s">
        <v>1056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65">
        <v>421</v>
      </c>
      <c r="F43" s="129" t="s">
        <v>659</v>
      </c>
      <c r="G43" s="146" t="str">
        <f>IF(D43="","*",VLOOKUP(F43,BS_ATIVIDADE[],3,FALSE))</f>
        <v>MECANIZAÇÃO - SOCADORA</v>
      </c>
      <c r="H43" s="154" t="s">
        <v>325</v>
      </c>
      <c r="I43" s="154" t="s">
        <v>325</v>
      </c>
      <c r="J43" s="108">
        <v>70</v>
      </c>
      <c r="K43" s="108">
        <v>131.19999999999999</v>
      </c>
      <c r="L43" s="108">
        <v>131.9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3" s="111">
        <v>0.375</v>
      </c>
      <c r="P43" s="109">
        <v>8.3333333333333329E-2</v>
      </c>
      <c r="Q43" s="108">
        <v>700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1026</v>
      </c>
      <c r="W43" s="108" t="s">
        <v>992</v>
      </c>
      <c r="X43" s="107" t="s">
        <v>382</v>
      </c>
      <c r="Y43" s="132"/>
      <c r="Z43" s="107"/>
      <c r="AA43" s="108"/>
      <c r="AB43" s="106"/>
      <c r="AC43" s="156"/>
      <c r="AD43" s="110"/>
      <c r="AE43" s="108">
        <v>6233</v>
      </c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ZIQ2</v>
      </c>
      <c r="AM43" s="108" t="str">
        <f>IF(BS_CONTROLE[[#This Row],[Entre - Estações]]=0, "-", BS_CONTROLE[[#This Row],[Entre - Estações]])</f>
        <v>ZRX</v>
      </c>
      <c r="AN43" s="108" t="str">
        <f>IF(BS_CONTROLE[[#This Row],[SB]]=0, "-", BS_CONTROLE[[#This Row],[SB]])</f>
        <v>ZRX1331</v>
      </c>
      <c r="AO43" s="108">
        <f>IF(BS_CONTROLE[[#This Row],[SUB]]=0, "-", BS_CONTROLE[[#This Row],[SUB]])</f>
        <v>70</v>
      </c>
      <c r="AP43" s="108">
        <f>BS_CONTROLE[[#This Row],[KM - Inicio]]</f>
        <v>131.19999999999999</v>
      </c>
      <c r="AQ43" s="108">
        <f>BS_CONTROLE[[#This Row],[KM - Inicio]]</f>
        <v>131.19999999999999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9 Y42:Z1008 Y2:Z27">
    <cfRule type="cellIs" dxfId="170" priority="54121" operator="equal">
      <formula>"OPORTUNIDADE"</formula>
    </cfRule>
  </conditionalFormatting>
  <conditionalFormatting sqref="Y30:Z39 Y42:Z1008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8">
    <cfRule type="expression" dxfId="167" priority="54163">
      <formula>#REF!=1</formula>
    </cfRule>
  </conditionalFormatting>
  <conditionalFormatting sqref="U6:U1008 AY6:AY1008 BE6:BE1008">
    <cfRule type="cellIs" dxfId="166" priority="54147" operator="equal">
      <formula>"ERRO"</formula>
    </cfRule>
  </conditionalFormatting>
  <conditionalFormatting sqref="BQ6:BQ1008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8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8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0:Z41">
    <cfRule type="cellIs" dxfId="154" priority="9" operator="equal">
      <formula>"OPORTUNIDADE"</formula>
    </cfRule>
  </conditionalFormatting>
  <conditionalFormatting sqref="Y40:Z41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 J44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1058</v>
      </c>
      <c r="C4" s="166" t="s">
        <v>1059</v>
      </c>
      <c r="D4" s="166" t="s">
        <v>1060</v>
      </c>
      <c r="E4" s="166" t="s">
        <v>1061</v>
      </c>
      <c r="F4" s="166" t="s">
        <v>4</v>
      </c>
      <c r="G4" s="166" t="s">
        <v>1062</v>
      </c>
    </row>
    <row r="5" spans="2:7">
      <c r="B5" s="167" t="s">
        <v>1063</v>
      </c>
      <c r="C5" s="167">
        <v>257068</v>
      </c>
      <c r="D5" s="167" t="s">
        <v>1064</v>
      </c>
      <c r="E5" s="167" t="s">
        <v>1065</v>
      </c>
      <c r="F5" s="167" t="s">
        <v>1065</v>
      </c>
      <c r="G5" s="168">
        <v>46296</v>
      </c>
    </row>
    <row r="6" spans="2:7">
      <c r="B6" s="167" t="s">
        <v>1066</v>
      </c>
      <c r="C6" s="167" t="s">
        <v>554</v>
      </c>
      <c r="D6" s="167" t="s">
        <v>554</v>
      </c>
      <c r="E6" s="167" t="s">
        <v>554</v>
      </c>
      <c r="F6" s="167" t="s">
        <v>1067</v>
      </c>
      <c r="G6" s="168" t="s">
        <v>554</v>
      </c>
    </row>
    <row r="7" spans="2:7">
      <c r="B7" s="167" t="s">
        <v>1068</v>
      </c>
      <c r="C7" s="167">
        <v>257472</v>
      </c>
      <c r="D7" s="167" t="s">
        <v>1069</v>
      </c>
      <c r="E7" s="167" t="s">
        <v>1070</v>
      </c>
      <c r="F7" s="167" t="s">
        <v>1070</v>
      </c>
      <c r="G7" s="168">
        <v>45992</v>
      </c>
    </row>
    <row r="8" spans="2:7">
      <c r="B8" s="167" t="s">
        <v>1071</v>
      </c>
      <c r="C8" s="167">
        <v>260307</v>
      </c>
      <c r="D8" s="167" t="s">
        <v>1072</v>
      </c>
      <c r="E8" s="167" t="s">
        <v>1073</v>
      </c>
      <c r="F8" s="167" t="s">
        <v>1070</v>
      </c>
      <c r="G8" s="168">
        <v>46082</v>
      </c>
    </row>
    <row r="9" spans="2:7">
      <c r="B9" s="167" t="s">
        <v>1074</v>
      </c>
      <c r="C9" s="167">
        <v>333033</v>
      </c>
      <c r="D9" s="167" t="s">
        <v>1075</v>
      </c>
      <c r="E9" s="167" t="s">
        <v>1067</v>
      </c>
      <c r="F9" s="167" t="s">
        <v>1076</v>
      </c>
      <c r="G9" s="167" t="s">
        <v>554</v>
      </c>
    </row>
    <row r="10" spans="2:7">
      <c r="B10" s="167" t="s">
        <v>1077</v>
      </c>
      <c r="C10" s="167"/>
      <c r="D10" s="167"/>
      <c r="E10" s="167" t="s">
        <v>1067</v>
      </c>
      <c r="F10" s="167" t="s">
        <v>1076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1079</v>
      </c>
      <c r="E3" s="169" t="s">
        <v>1080</v>
      </c>
      <c r="F3" s="169" t="s">
        <v>1081</v>
      </c>
      <c r="G3" s="169" t="s">
        <v>1082</v>
      </c>
      <c r="H3" s="169" t="s">
        <v>1083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D26" sqref="D26:D40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1084</v>
      </c>
      <c r="V1" s="250"/>
      <c r="W1" s="250"/>
    </row>
    <row r="2" spans="1:23" ht="15" customHeight="1">
      <c r="A2" s="90" t="s">
        <v>1085</v>
      </c>
      <c r="B2" s="90" t="s">
        <v>1086</v>
      </c>
      <c r="C2" s="90" t="s">
        <v>372</v>
      </c>
      <c r="D2" s="91" t="s">
        <v>940</v>
      </c>
      <c r="E2" s="91" t="s">
        <v>4</v>
      </c>
      <c r="F2" s="91" t="s">
        <v>1087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1088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MECANIZAÇÃO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ZDG-PAT</v>
      </c>
      <c r="L33" s="142" t="str">
        <f>IF(SP_NORTE!N36="","*",SP_NORTE!N36)</f>
        <v>ZDGPAT2</v>
      </c>
      <c r="M33" s="143">
        <f>IF(SP_NORTE!J36="","*",SP_NORTE!J36)</f>
        <v>73</v>
      </c>
      <c r="N33" s="148">
        <f>IF(SP_NORTE!K36="","*",SP_NORTE!K36)</f>
        <v>54.5</v>
      </c>
      <c r="O33" s="148">
        <f>IF(SP_NORTE!L36="","*",SP_NORTE!L36)</f>
        <v>55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ANTÔNIO (TP-713)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ZTO-ZDZ</v>
      </c>
      <c r="L36" s="142" t="str">
        <f>IF(SP_NORTE!N39="","*",SP_NORTE!N39)</f>
        <v>K18ZDZ</v>
      </c>
      <c r="M36" s="143">
        <f>IF(SP_NORTE!J39="","*",SP_NORTE!J39)</f>
        <v>73</v>
      </c>
      <c r="N36" s="148">
        <f>IF(SP_NORTE!K39="","*",SP_NORTE!K39)</f>
        <v>22.7</v>
      </c>
      <c r="O36" s="148" t="str">
        <f>IF(SP_NORTE!L39="","*",SP_NORTE!L39)</f>
        <v>-</v>
      </c>
      <c r="P36" s="147">
        <f>IF(SP_NORTE!O39="","*",SP_NORTE!O39)</f>
        <v>0.375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CArlos Eduardo</v>
      </c>
      <c r="T36" s="149" t="str">
        <f>IF(SP_NORTE!W39="","*",SP_NORTE!W39)</f>
        <v>execução de solda - Condicionado à temperatura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W92</v>
      </c>
      <c r="H37" s="149" t="str">
        <f>IF(SP_NORTE!F40="","*",SP_NORTE!F40)</f>
        <v>PDM - DESCARGA - DORMENTE</v>
      </c>
      <c r="I37" s="149" t="str">
        <f>IF(SP_NORTE!H40="","*",SP_NORTE!H40)</f>
        <v>ZAR2</v>
      </c>
      <c r="J37" s="149" t="str">
        <f>IF(SP_NORTE!I40="","*",SP_NORTE!I40)</f>
        <v>ZAR2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18</v>
      </c>
      <c r="O37" s="148">
        <f>IF(SP_NORTE!L40="","*",SP_NORTE!L40)</f>
        <v>13</v>
      </c>
      <c r="P37" s="147">
        <f>IF(SP_NORTE!O40="","*",SP_NORTE!O40)</f>
        <v>0.375</v>
      </c>
      <c r="Q37" s="147">
        <f>IF(SP_NORTE!P40="","*",SP_NORTE!P40)</f>
        <v>0.125</v>
      </c>
      <c r="R37" s="149" t="str">
        <f>IF(SP_NORTE!Q40="","*",CONCATENATE(SP_NORTE!Q40," ",SP_NORTE!R40))</f>
        <v>1000 Nº DE DORMENTES</v>
      </c>
      <c r="S37" s="149" t="str">
        <f>IF(SP_NORTE!V40="","*",SP_NORTE!V40)</f>
        <v>Gabriel</v>
      </c>
      <c r="T37" s="149" t="str">
        <f>IF(SP_NORTE!W40="","*",SP_NORTE!W40)</f>
        <v>Descarga de dormentes km 13+000 ao km 14+000 em KM9K10  01h30 + descarga no km 17+000 ao km 18+000 SB K14K18 01h30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46056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">
        <v>1089</v>
      </c>
      <c r="E40" s="142" t="str">
        <f>IF(SP_NORTE!T43="","*",SP_NORTE!T43)</f>
        <v>ZBV-ZRX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ZIQ2</v>
      </c>
      <c r="K40" s="142" t="str">
        <f>IF(SP_NORTE!M43="","*",SP_NORTE!M43)</f>
        <v>ZRX</v>
      </c>
      <c r="L40" s="142" t="str">
        <f>IF(SP_NORTE!N43="","*",SP_NORTE!N43)</f>
        <v>ZRX1331</v>
      </c>
      <c r="M40" s="143">
        <f>IF(SP_NORTE!J43="","*",SP_NORTE!J43)</f>
        <v>70</v>
      </c>
      <c r="N40" s="148">
        <f>IF(SP_NORTE!K43="","*",SP_NORTE!K43)</f>
        <v>131.19999999999999</v>
      </c>
      <c r="O40" s="148">
        <f>IF(SP_NORTE!L43="","*",SP_NORTE!L43)</f>
        <v>131.9</v>
      </c>
      <c r="P40" s="147">
        <f>IF(SP_NORTE!O43="","*",SP_NORTE!O43)</f>
        <v>0.375</v>
      </c>
      <c r="Q40" s="147">
        <f>IF(SP_NORTE!P43="","*",SP_NORTE!P43)</f>
        <v>8.3333333333333329E-2</v>
      </c>
      <c r="R40" s="149" t="str">
        <f>IF(SP_NORTE!Q43="","*",CONCATENATE(SP_NORTE!Q43," ",SP_NORTE!R43))</f>
        <v>700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IF(SP_NORTE!Y63="","*",SP_NORTE!Y63)</f>
        <v>*</v>
      </c>
      <c r="B52" s="150" t="str">
        <f>IF(SP_NORTE!X63="","*",SP_NORTE!X63)</f>
        <v>*</v>
      </c>
      <c r="C52" s="150" t="str">
        <f>IF(SP_NORTE!Z63="","*",SP_NORTE!Z63)</f>
        <v>*</v>
      </c>
      <c r="D52" s="142" t="str">
        <f>IF(SP_NORTE!S63="","*",SP_NORTE!S63)</f>
        <v>-</v>
      </c>
      <c r="E52" s="142" t="str">
        <f>IF(SP_NORTE!T63="","*",SP_NORTE!T63)</f>
        <v>-</v>
      </c>
      <c r="F52" s="149" t="str">
        <f>IF(SP_NORTE!B63="","*",SP_NORTE!B63)</f>
        <v>*</v>
      </c>
      <c r="G52" s="149" t="str">
        <f>IF(SP_NORTE!D63="","*",SP_NORTE!D63)</f>
        <v>*</v>
      </c>
      <c r="H52" s="149" t="str">
        <f>IF(SP_NORTE!F63="","*",SP_NORTE!F63)</f>
        <v>*</v>
      </c>
      <c r="I52" s="149" t="str">
        <f>IF(SP_NORTE!H63="","*",SP_NORTE!H63)</f>
        <v>*</v>
      </c>
      <c r="J52" s="149" t="str">
        <f>IF(SP_NORTE!I63="","*",SP_NORTE!I63)</f>
        <v>*</v>
      </c>
      <c r="K52" s="142" t="str">
        <f>IF(SP_NORTE!M63="","*",SP_NORTE!M63)</f>
        <v>-</v>
      </c>
      <c r="L52" s="142" t="str">
        <f>IF(SP_NORTE!N63="","*",SP_NORTE!N63)</f>
        <v>-</v>
      </c>
      <c r="M52" s="143" t="str">
        <f>IF(SP_NORTE!J63="","*",SP_NORTE!J63)</f>
        <v>*</v>
      </c>
      <c r="N52" s="148" t="str">
        <f>IF(SP_NORTE!K63="","*",SP_NORTE!K63)</f>
        <v>*</v>
      </c>
      <c r="O52" s="148" t="str">
        <f>IF(SP_NORTE!L63="","*",SP_NORTE!L63)</f>
        <v>*</v>
      </c>
      <c r="P52" s="147" t="str">
        <f>IF(SP_NORTE!O63="","*",SP_NORTE!O63)</f>
        <v>*</v>
      </c>
      <c r="Q52" s="147" t="str">
        <f>IF(SP_NORTE!P63="","*",SP_NORTE!P63)</f>
        <v>*</v>
      </c>
      <c r="R52" s="149" t="str">
        <f>IF(SP_NORTE!Q63="","*",CONCATENATE(SP_NORTE!Q63," ",SP_NORTE!R63))</f>
        <v>*</v>
      </c>
      <c r="S52" s="149" t="str">
        <f>IF(SP_NORTE!V63="","*",SP_NORTE!V63)</f>
        <v>*</v>
      </c>
      <c r="T52" s="149" t="str">
        <f>IF(SP_NORTE!W63="","*",SP_NORTE!W63)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IF(SP_NORTE!Y64="","*",SP_NORTE!Y64)</f>
        <v>*</v>
      </c>
      <c r="B53" s="150" t="str">
        <f>IF(SP_NORTE!X64="","*",SP_NORTE!X64)</f>
        <v>*</v>
      </c>
      <c r="C53" s="150" t="str">
        <f>IF(SP_NORTE!Z64="","*",SP_NORTE!Z64)</f>
        <v>*</v>
      </c>
      <c r="D53" s="142" t="str">
        <f>IF(SP_NORTE!S64="","*",SP_NORTE!S64)</f>
        <v>-</v>
      </c>
      <c r="E53" s="142" t="str">
        <f>IF(SP_NORTE!T64="","*",SP_NORTE!T64)</f>
        <v>-</v>
      </c>
      <c r="F53" s="149" t="str">
        <f>IF(SP_NORTE!B64="","*",SP_NORTE!B64)</f>
        <v>*</v>
      </c>
      <c r="G53" s="149" t="str">
        <f>IF(SP_NORTE!D64="","*",SP_NORTE!D64)</f>
        <v>*</v>
      </c>
      <c r="H53" s="149" t="str">
        <f>IF(SP_NORTE!F64="","*",SP_NORTE!F64)</f>
        <v>*</v>
      </c>
      <c r="I53" s="149" t="str">
        <f>IF(SP_NORTE!H64="","*",SP_NORTE!H64)</f>
        <v>*</v>
      </c>
      <c r="J53" s="149" t="str">
        <f>IF(SP_NORTE!I64="","*",SP_NORTE!I64)</f>
        <v>*</v>
      </c>
      <c r="K53" s="142" t="str">
        <f>IF(SP_NORTE!M64="","*",SP_NORTE!M64)</f>
        <v>-</v>
      </c>
      <c r="L53" s="142" t="str">
        <f>IF(SP_NORTE!N64="","*",SP_NORTE!N64)</f>
        <v>-</v>
      </c>
      <c r="M53" s="143" t="str">
        <f>IF(SP_NORTE!J64="","*",SP_NORTE!J64)</f>
        <v>*</v>
      </c>
      <c r="N53" s="148" t="str">
        <f>IF(SP_NORTE!K64="","*",SP_NORTE!K64)</f>
        <v>*</v>
      </c>
      <c r="O53" s="148" t="str">
        <f>IF(SP_NORTE!L64="","*",SP_NORTE!L64)</f>
        <v>*</v>
      </c>
      <c r="P53" s="147" t="str">
        <f>IF(SP_NORTE!O64="","*",SP_NORTE!O64)</f>
        <v>*</v>
      </c>
      <c r="Q53" s="147" t="str">
        <f>IF(SP_NORTE!P64="","*",SP_NORTE!P64)</f>
        <v>*</v>
      </c>
      <c r="R53" s="149" t="str">
        <f>IF(SP_NORTE!Q64="","*",CONCATENATE(SP_NORTE!Q64," ",SP_NORTE!R64))</f>
        <v>*</v>
      </c>
      <c r="S53" s="149" t="str">
        <f>IF(SP_NORTE!V64="","*",SP_NORTE!V64)</f>
        <v>*</v>
      </c>
      <c r="T53" s="149" t="str">
        <f>IF(SP_NORTE!W64="","*",SP_NORTE!W64)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IF(SP_NORTE!Y65="","*",SP_NORTE!Y65)</f>
        <v>*</v>
      </c>
      <c r="B54" s="150" t="str">
        <f>IF(SP_NORTE!X65="","*",SP_NORTE!X65)</f>
        <v>*</v>
      </c>
      <c r="C54" s="150" t="str">
        <f>IF(SP_NORTE!Z65="","*",SP_NORTE!Z65)</f>
        <v>*</v>
      </c>
      <c r="D54" s="142" t="str">
        <f>IF(SP_NORTE!S65="","*",SP_NORTE!S65)</f>
        <v>-</v>
      </c>
      <c r="E54" s="142" t="str">
        <f>IF(SP_NORTE!T65="","*",SP_NORTE!T65)</f>
        <v>-</v>
      </c>
      <c r="F54" s="149" t="str">
        <f>IF(SP_NORTE!B65="","*",SP_NORTE!B65)</f>
        <v>*</v>
      </c>
      <c r="G54" s="149" t="str">
        <f>IF(SP_NORTE!D65="","*",SP_NORTE!D65)</f>
        <v>*</v>
      </c>
      <c r="H54" s="149" t="str">
        <f>IF(SP_NORTE!F65="","*",SP_NORTE!F65)</f>
        <v>*</v>
      </c>
      <c r="I54" s="149" t="str">
        <f>IF(SP_NORTE!H65="","*",SP_NORTE!H65)</f>
        <v>*</v>
      </c>
      <c r="J54" s="149" t="str">
        <f>IF(SP_NORTE!I65="","*",SP_NORTE!I65)</f>
        <v>*</v>
      </c>
      <c r="K54" s="142" t="str">
        <f>IF(SP_NORTE!M65="","*",SP_NORTE!M65)</f>
        <v>-</v>
      </c>
      <c r="L54" s="142" t="str">
        <f>IF(SP_NORTE!N65="","*",SP_NORTE!N65)</f>
        <v>-</v>
      </c>
      <c r="M54" s="143" t="str">
        <f>IF(SP_NORTE!J65="","*",SP_NORTE!J65)</f>
        <v>*</v>
      </c>
      <c r="N54" s="148" t="str">
        <f>IF(SP_NORTE!K65="","*",SP_NORTE!K65)</f>
        <v>*</v>
      </c>
      <c r="O54" s="148" t="str">
        <f>IF(SP_NORTE!L65="","*",SP_NORTE!L65)</f>
        <v>*</v>
      </c>
      <c r="P54" s="147" t="str">
        <f>IF(SP_NORTE!O65="","*",SP_NORTE!O65)</f>
        <v>*</v>
      </c>
      <c r="Q54" s="147" t="str">
        <f>IF(SP_NORTE!P65="","*",SP_NORTE!P65)</f>
        <v>*</v>
      </c>
      <c r="R54" s="149" t="str">
        <f>IF(SP_NORTE!Q65="","*",CONCATENATE(SP_NORTE!Q65," ",SP_NORTE!R65))</f>
        <v>*</v>
      </c>
      <c r="S54" s="149" t="str">
        <f>IF(SP_NORTE!V65="","*",SP_NORTE!V65)</f>
        <v>*</v>
      </c>
      <c r="T54" s="149" t="str">
        <f>IF(SP_NORTE!W65="","*",SP_NORTE!W65)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IF(SP_NORTE!Y66="","*",SP_NORTE!Y66)</f>
        <v>*</v>
      </c>
      <c r="B55" s="150" t="str">
        <f>IF(SP_NORTE!X66="","*",SP_NORTE!X66)</f>
        <v>*</v>
      </c>
      <c r="C55" s="150" t="str">
        <f>IF(SP_NORTE!Z66="","*",SP_NORTE!Z66)</f>
        <v>*</v>
      </c>
      <c r="D55" s="142" t="str">
        <f>IF(SP_NORTE!S66="","*",SP_NORTE!S66)</f>
        <v>-</v>
      </c>
      <c r="E55" s="142" t="str">
        <f>IF(SP_NORTE!T66="","*",SP_NORTE!T66)</f>
        <v>-</v>
      </c>
      <c r="F55" s="149" t="str">
        <f>IF(SP_NORTE!B66="","*",SP_NORTE!B66)</f>
        <v>*</v>
      </c>
      <c r="G55" s="149" t="str">
        <f>IF(SP_NORTE!D66="","*",SP_NORTE!D66)</f>
        <v>*</v>
      </c>
      <c r="H55" s="149" t="str">
        <f>IF(SP_NORTE!F66="","*",SP_NORTE!F66)</f>
        <v>*</v>
      </c>
      <c r="I55" s="149" t="str">
        <f>IF(SP_NORTE!H66="","*",SP_NORTE!H66)</f>
        <v>*</v>
      </c>
      <c r="J55" s="149" t="str">
        <f>IF(SP_NORTE!I66="","*",SP_NORTE!I66)</f>
        <v>*</v>
      </c>
      <c r="K55" s="142" t="str">
        <f>IF(SP_NORTE!M66="","*",SP_NORTE!M66)</f>
        <v>-</v>
      </c>
      <c r="L55" s="142" t="str">
        <f>IF(SP_NORTE!N66="","*",SP_NORTE!N66)</f>
        <v>-</v>
      </c>
      <c r="M55" s="143" t="str">
        <f>IF(SP_NORTE!J66="","*",SP_NORTE!J66)</f>
        <v>*</v>
      </c>
      <c r="N55" s="148" t="str">
        <f>IF(SP_NORTE!K66="","*",SP_NORTE!K66)</f>
        <v>*</v>
      </c>
      <c r="O55" s="148" t="str">
        <f>IF(SP_NORTE!L66="","*",SP_NORTE!L66)</f>
        <v>*</v>
      </c>
      <c r="P55" s="147" t="str">
        <f>IF(SP_NORTE!O66="","*",SP_NORTE!O66)</f>
        <v>*</v>
      </c>
      <c r="Q55" s="147" t="str">
        <f>IF(SP_NORTE!P66="","*",SP_NORTE!P66)</f>
        <v>*</v>
      </c>
      <c r="R55" s="149" t="str">
        <f>IF(SP_NORTE!Q66="","*",CONCATENATE(SP_NORTE!Q66," ",SP_NORTE!R66))</f>
        <v>*</v>
      </c>
      <c r="S55" s="149" t="str">
        <f>IF(SP_NORTE!V66="","*",SP_NORTE!V66)</f>
        <v>*</v>
      </c>
      <c r="T55" s="149" t="str">
        <f>IF(SP_NORTE!W66="","*",SP_NORTE!W66)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1090</v>
      </c>
      <c r="D5" s="252"/>
      <c r="E5" s="252"/>
      <c r="F5" s="252"/>
      <c r="G5" s="252"/>
      <c r="H5" s="252"/>
      <c r="I5" s="252"/>
      <c r="J5" s="253"/>
      <c r="K5" s="254" t="s">
        <v>1091</v>
      </c>
      <c r="L5" s="255"/>
      <c r="M5" s="255"/>
      <c r="N5" s="255"/>
      <c r="O5" s="256" t="s">
        <v>1092</v>
      </c>
      <c r="P5" s="257"/>
    </row>
    <row r="6" spans="1:16" s="77" customFormat="1" ht="15" customHeight="1">
      <c r="A6" s="69" t="s">
        <v>1087</v>
      </c>
      <c r="B6" s="78" t="s">
        <v>1086</v>
      </c>
      <c r="C6" s="79" t="s">
        <v>940</v>
      </c>
      <c r="D6" s="80" t="s">
        <v>941</v>
      </c>
      <c r="E6" s="79" t="s">
        <v>1093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1094</v>
      </c>
      <c r="M6" s="83" t="s">
        <v>572</v>
      </c>
      <c r="N6" s="84" t="s">
        <v>935</v>
      </c>
      <c r="O6" s="162" t="s">
        <v>978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>
        <f>IF(SP_NORTE!B40="","*",SP_NORTE!B40)</f>
        <v>46056</v>
      </c>
      <c r="B34" s="86" t="str">
        <f>IF(SP_NORTE!X40="","*",SP_NORTE!X40)</f>
        <v>Oportunidade</v>
      </c>
      <c r="C34" s="86" t="str">
        <f>IF(SP_NORTE!S40="","*",SP_NORTE!S40)</f>
        <v>SP NORTE</v>
      </c>
      <c r="D34" s="86" t="str">
        <f>IF(SP_NORTE!T40="","*",SP_NORTE!T40)</f>
        <v>ZCZ-ZTI</v>
      </c>
      <c r="E34" s="86" t="str">
        <f>IF(SP_NORTE!D40="","*",SP_NORTE!D40)</f>
        <v>W92</v>
      </c>
      <c r="F34" s="86" t="str">
        <f>IF(SP_NORTE!H40="","*",SP_NORTE!H40)</f>
        <v>ZAR2</v>
      </c>
      <c r="G34" s="86" t="str">
        <f>IF(SP_NORTE!M40="","*",SP_NORTE!M40)</f>
        <v>ZTO-ZDZ</v>
      </c>
      <c r="H34" s="119">
        <f>IF(SP_NORTE!K40="","*",SP_NORTE!K40)</f>
        <v>18</v>
      </c>
      <c r="I34" s="116">
        <f>IF(SP_NORTE!O40="","*",SP_NORTE!O40)</f>
        <v>0.375</v>
      </c>
      <c r="J34" s="116">
        <f>IF(SP_NORTE!P40="","*",SP_NORTE!P40)</f>
        <v>0.125</v>
      </c>
      <c r="K34" s="86" t="str">
        <f>IF(SP_NORTE!AK40="","*",SP_NORTE!AK40)</f>
        <v>ZAR2</v>
      </c>
      <c r="L34" s="86" t="str">
        <f>IF(SP_NORTE!AM40="","*",SP_NORTE!AM40)</f>
        <v>ZTO-ZDZ</v>
      </c>
      <c r="M34" s="86">
        <f>IF(SP_NORTE!AP40="","*",SP_NORTE!AP40)</f>
        <v>18</v>
      </c>
      <c r="N34" s="86" t="str">
        <f>IF(SP_NORTE!AM40="","*",SP_NORTE!AM40)</f>
        <v>ZTO-ZDZ</v>
      </c>
      <c r="O34" s="113" t="str">
        <f>IF(SP_NORTE!BH40="","*",SP_NORTE!BH40)</f>
        <v>*</v>
      </c>
      <c r="P34" s="151" t="str">
        <f>IF($A$2=1,IF(SP_NORTE!BJ40="","*",SP_NORTE!BJ40),IF(SP_NORTE!BK40="","*",SP_NORTE!BK40))</f>
        <v>*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SUL</v>
      </c>
      <c r="D36" s="86" t="str">
        <f>IF(SP_NORTE!T43="","*",SP_NORTE!T43)</f>
        <v>ZBV-ZRX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ZRX</v>
      </c>
      <c r="H36" s="119">
        <f>IF(SP_NORTE!K43="","*",SP_NORTE!K43)</f>
        <v>131.19999999999999</v>
      </c>
      <c r="I36" s="116">
        <f>IF(SP_NORTE!O43="","*",SP_NORTE!O43)</f>
        <v>0.375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ZRX</v>
      </c>
      <c r="M36" s="86">
        <f>IF(SP_NORTE!AP43="","*",SP_NORTE!AP43)</f>
        <v>131.19999999999999</v>
      </c>
      <c r="N36" s="86" t="str">
        <f>IF(SP_NORTE!AM43="","*",SP_NORTE!AM43)</f>
        <v>ZRX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1096</v>
      </c>
      <c r="C2" s="124" t="s">
        <v>925</v>
      </c>
      <c r="D2" s="79" t="s">
        <v>927</v>
      </c>
      <c r="E2" s="79" t="s">
        <v>1097</v>
      </c>
      <c r="F2" s="102" t="s">
        <v>1098</v>
      </c>
      <c r="G2" s="79" t="s">
        <v>1099</v>
      </c>
      <c r="H2" s="79" t="s">
        <v>1100</v>
      </c>
      <c r="I2" s="79" t="s">
        <v>1101</v>
      </c>
      <c r="J2" s="79" t="s">
        <v>1102</v>
      </c>
      <c r="K2" s="81" t="s">
        <v>1103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str">
        <f>IF(SP_NORTE!Y40="","*",SP_NORTE!Y40)</f>
        <v>*</v>
      </c>
      <c r="C30" s="98">
        <f>IF(SP_NORTE!B40="","*",SP_NORTE!B40)</f>
        <v>46056</v>
      </c>
      <c r="D30" s="97" t="str">
        <f>IF(SP_NORTE!D40="","*",SP_NORTE!D40)</f>
        <v>W92</v>
      </c>
      <c r="E30" s="97" t="str">
        <f>IF(SP_NORTE!H40="","*",SP_NORTE!H40)</f>
        <v>ZAR2</v>
      </c>
      <c r="F30" s="103" t="str">
        <f>IF(SP_NORTE!M40="","*",SP_NORTE!M40)</f>
        <v>ZTO-ZDZ</v>
      </c>
      <c r="G30" s="98" t="str">
        <f>IF(SP_NORTE!I40="","*",SP_NORTE!I40)</f>
        <v>ZAR2</v>
      </c>
      <c r="H30" s="98" t="str">
        <f>IF(SP_NORTE!AB40="","*",SP_NORTE!AB40)</f>
        <v>FIXO + ESCALA</v>
      </c>
      <c r="I30" s="98" t="str">
        <f>IF(SP_NORTE!AC40="","*",SP_NORTE!AC40)</f>
        <v>AGD ACIONAMENTO PCM</v>
      </c>
      <c r="J30" s="99" t="str">
        <f>IF(SP_NORTE!AA40="","*",SP_NORTE!AA40)</f>
        <v xml:space="preserve">Jose Carlo + 1 Escala </v>
      </c>
      <c r="K30" s="100">
        <f>IF(SP_NORTE!AD40="","*",SP_NORTE!AD40)</f>
        <v>0.29166666666666669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ZRX</v>
      </c>
      <c r="G32" s="98" t="str">
        <f>IF(SP_NORTE!I43="","*",SP_NORTE!I43)</f>
        <v>ZIQ2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2026-02-02T16:48:10Z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