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26" documentId="8_{B6337239-1A00-434D-AAD0-422EA1FEB5AE}" xr6:coauthVersionLast="47" xr6:coauthVersionMax="47" xr10:uidLastSave="{966DEE75-E8E9-4ED5-94BD-DE0E43D0370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U199" i="16" s="1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2" i="1" l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<sst xmlns="http://schemas.openxmlformats.org/spreadsheetml/2006/main" count="6581" uniqueCount="1727">
  <si>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</si>
  <si>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</si>
  <si>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</si>
  <si>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</si>
  <si>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</si>
  <si>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</si>
  <si>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</si>
  <si>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</si>
  <si>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</si>
  <si>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</si>
  <si>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</si>
  <si>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</si>
  <si>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</si>
  <si>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</si>
  <si>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</si>
  <si>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</si>
  <si>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</si>
  <si>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</si>
  <si>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</si>
  <si>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</si>
  <si>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</si>
  <si>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</si>
  <si>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</si>
  <si>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</si>
  <si>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</si>
  <si>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</si>
  <si>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</si>
  <si>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</si>
  <si>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</si>
  <si>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</si>
  <si>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</si>
  <si>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</si>
  <si>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</si>
  <si>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</si>
  <si>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</si>
  <si>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</si>
  <si>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</si>
  <si>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</si>
  <si>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</si>
  <si>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</si>
  <si>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</si>
  <si>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</si>
  <si>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</si>
  <si>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</si>
  <si>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</si>
  <si>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</si>
  <si>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</si>
  <si>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</si>
  <si>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</si>
  <si>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</si>
  <si>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</si>
  <si>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</si>
  <si>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</si>
  <si>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</si>
  <si>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</si>
  <si>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</si>
  <si>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</si>
  <si>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</si>
  <si>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</si>
  <si>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</si>
  <si>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</si>
  <si>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</si>
  <si>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</si>
  <si>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</si>
  <si>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</si>
  <si>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</si>
  <si>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</si>
  <si>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</si>
  <si>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</si>
  <si>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</si>
  <si>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</si>
  <si>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</si>
  <si>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</si>
  <si>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</si>
  <si>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</si>
  <si>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</si>
  <si>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</si>
  <si>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</si>
  <si>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</si>
  <si>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</si>
  <si>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</si>
  <si>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</si>
  <si>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</si>
  <si>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</si>
  <si>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</si>
  <si>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</si>
  <si>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</si>
  <si>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</si>
  <si>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</si>
  <si>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</si>
  <si>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</si>
  <si>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</si>
  <si>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</si>
  <si>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</si>
  <si>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</si>
  <si>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</si>
  <si>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</si>
  <si>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</si>
  <si>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</si>
  <si>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</si>
  <si>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</si>
  <si>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</si>
  <si>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</si>
  <si>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</si>
  <si>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</si>
  <si>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</si>
  <si>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</si>
  <si>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</si>
  <si>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</si>
  <si>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</si>
  <si>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</si>
  <si>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</si>
  <si>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</si>
  <si>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</si>
  <si>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</si>
  <si>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</si>
  <si>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</si>
  <si>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</si>
  <si>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</si>
  <si>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</si>
  <si>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</si>
  <si>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</si>
  <si>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</si>
  <si>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</si>
  <si>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</si>
  <si>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</si>
  <si>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</si>
  <si>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</si>
  <si>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</si>
  <si>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</si>
  <si>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</si>
  <si>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</si>
  <si>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</si>
  <si>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</si>
  <si>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</si>
  <si>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</si>
  <si>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</si>
  <si>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</si>
  <si>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</si>
  <si>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</si>
  <si>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</si>
  <si>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</si>
  <si>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</si>
  <si>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</si>
  <si>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</si>
  <si>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</si>
  <si>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</si>
  <si>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</si>
  <si>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</si>
  <si>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</si>
  <si>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</si>
  <si>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</si>
  <si>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</si>
  <si>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</si>
  <si>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</si>
  <si>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</si>
  <si>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</si>
  <si>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</si>
  <si>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</si>
  <si>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</si>
  <si>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</si>
  <si>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</si>
  <si>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</si>
  <si>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</si>
  <si>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</si>
  <si>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</si>
  <si>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</si>
  <si>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</si>
  <si>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</si>
  <si>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</si>
  <si>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</si>
  <si>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</si>
  <si>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</si>
  <si>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</si>
  <si>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</si>
  <si>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</si>
  <si>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</si>
  <si>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</si>
  <si>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</si>
  <si>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</si>
  <si>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</si>
  <si>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</si>
  <si>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</si>
  <si>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</si>
  <si>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</si>
  <si>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</si>
  <si>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</si>
  <si>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</si>
  <si>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</si>
  <si>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</si>
  <si>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</si>
  <si>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</si>
  <si>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</si>
  <si>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</si>
  <si>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</si>
  <si>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</si>
  <si>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</si>
  <si>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</si>
  <si>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</si>
  <si>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</si>
  <si>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</si>
  <si>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</si>
  <si>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</si>
  <si>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</si>
  <si>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</si>
  <si>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</si>
  <si>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</si>
  <si>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</si>
  <si>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</si>
  <si>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</si>
  <si>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</si>
  <si>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</si>
  <si>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</si>
  <si>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</si>
  <si>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</si>
  <si>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</si>
  <si>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</si>
  <si>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</si>
  <si>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</si>
  <si>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</si>
  <si>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</si>
  <si>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</si>
  <si>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</si>
  <si>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</si>
  <si>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</si>
  <si>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</si>
  <si>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</si>
  <si>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</si>
  <si>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</si>
  <si>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</si>
  <si>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</si>
  <si>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</si>
  <si>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</si>
  <si>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</si>
  <si>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</si>
  <si>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</si>
  <si>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</si>
  <si>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</si>
  <si>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</si>
  <si>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</si>
  <si>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</si>
  <si>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</si>
  <si>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</si>
  <si>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</si>
  <si>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</si>
  <si>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</si>
  <si>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</si>
  <si>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</si>
  <si>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</si>
  <si>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</si>
  <si>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</si>
  <si>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</si>
  <si>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</si>
  <si>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</si>
  <si>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</si>
  <si>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</si>
  <si>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</si>
  <si>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</si>
  <si>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</si>
  <si>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</si>
  <si>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</si>
  <si>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</si>
  <si>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</si>
  <si>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</si>
  <si>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</si>
  <si>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</si>
  <si>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</si>
  <si>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</si>
  <si>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</si>
  <si>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</si>
  <si>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</si>
  <si>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</si>
  <si>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</si>
  <si>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</si>
  <si>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</si>
  <si>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</si>
  <si>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</si>
  <si>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</si>
  <si>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</si>
  <si>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</si>
  <si>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</si>
  <si>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</si>
  <si>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</si>
  <si>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</si>
  <si>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</si>
  <si>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</si>
  <si>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</si>
  <si>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</si>
  <si>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</si>
  <si>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</si>
  <si>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</si>
  <si>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</si>
  <si>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</si>
  <si>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</si>
  <si>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</si>
  <si>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</si>
  <si>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</si>
  <si>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</si>
  <si>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</si>
  <si>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</si>
  <si>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</si>
  <si>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</si>
  <si>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</si>
  <si>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</si>
  <si>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</si>
  <si>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</si>
  <si>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</si>
  <si>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</si>
  <si>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</si>
  <si>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</si>
  <si>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</si>
  <si>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</si>
  <si>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</si>
  <si>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</si>
  <si>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</si>
  <si>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</si>
  <si>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</si>
  <si>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</si>
  <si>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</si>
  <si>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</si>
  <si>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</si>
  <si>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</si>
  <si>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</si>
  <si>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</si>
  <si>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</si>
  <si>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</si>
  <si>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</si>
  <si>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</si>
  <si>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</si>
  <si>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</si>
  <si>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</si>
  <si>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</si>
  <si>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</si>
  <si>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</si>
  <si>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</si>
  <si>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</si>
  <si>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</si>
  <si>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</si>
  <si>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</si>
  <si>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</si>
  <si>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</si>
  <si>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</si>
  <si>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</si>
  <si>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</si>
  <si>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</si>
  <si>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</si>
  <si>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</si>
  <si>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</si>
  <si>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</si>
  <si>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</si>
  <si>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</si>
  <si>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</si>
  <si>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</si>
  <si>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</si>
  <si>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</si>
  <si>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</si>
  <si>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</si>
  <si>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</si>
  <si>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</si>
  <si>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</si>
  <si>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</si>
  <si>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</si>
  <si>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</si>
  <si>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</si>
  <si>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</si>
  <si>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</si>
  <si>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</si>
  <si>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</si>
  <si>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</si>
  <si>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</si>
  <si>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</si>
  <si>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</si>
  <si>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</si>
  <si>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</si>
  <si>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</si>
  <si>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</si>
  <si>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</si>
  <si>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</si>
  <si>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</si>
  <si>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</si>
  <si>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</si>
  <si>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</si>
  <si>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</si>
  <si>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</si>
  <si>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</si>
  <si>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</si>
  <si>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</si>
  <si>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</si>
  <si>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</si>
  <si>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</si>
  <si>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</si>
  <si>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</si>
  <si>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</si>
  <si>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</si>
  <si>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</si>
  <si>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</si>
  <si>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</si>
  <si>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</si>
  <si>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</si>
  <si>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</si>
  <si>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</si>
  <si>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</si>
  <si>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</si>
  <si>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</si>
  <si>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</si>
  <si>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</si>
  <si>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</si>
  <si>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</si>
  <si>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</si>
  <si>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</si>
  <si>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</si>
  <si>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</si>
  <si>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</si>
  <si>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</si>
  <si>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</si>
  <si>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</si>
  <si>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</si>
  <si>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</si>
  <si>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</si>
  <si>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</si>
  <si>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</si>
  <si>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</si>
  <si>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</si>
  <si>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</si>
  <si>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</si>
  <si>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</si>
  <si>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</si>
  <si>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</si>
  <si>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</si>
  <si>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</si>
  <si>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</si>
  <si>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</si>
  <si>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</si>
  <si>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</si>
  <si>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</si>
  <si>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</si>
  <si>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</si>
  <si>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</si>
  <si>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</si>
  <si>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</si>
  <si>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</si>
  <si>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</si>
  <si>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</si>
  <si>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</si>
  <si>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</si>
  <si>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</si>
  <si>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</si>
  <si>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</si>
  <si>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</si>
  <si>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</si>
  <si>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</si>
  <si>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</si>
  <si>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</si>
  <si>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</si>
  <si>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</si>
  <si>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</si>
  <si>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</si>
  <si>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</si>
  <si>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</si>
  <si>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</si>
  <si>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</si>
  <si>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</si>
  <si>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</si>
  <si>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</si>
  <si>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</si>
  <si>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</si>
  <si>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</si>
  <si>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</si>
  <si>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</si>
  <si>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</si>
  <si>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</si>
  <si>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</si>
  <si>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</si>
  <si>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</si>
  <si>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</si>
  <si>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</si>
  <si>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</si>
  <si>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</si>
  <si>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</si>
  <si>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</si>
  <si>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</si>
  <si>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</si>
  <si>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</si>
  <si>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</si>
  <si>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</si>
  <si>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</si>
  <si>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</si>
  <si>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</si>
  <si>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</si>
  <si>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</si>
  <si>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</si>
  <si>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</si>
  <si>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</si>
  <si>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</si>
  <si>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</si>
  <si>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</si>
  <si>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</si>
  <si>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</si>
  <si>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</si>
  <si>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</si>
  <si>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</si>
  <si>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</si>
  <si>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</si>
  <si>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</si>
  <si>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</si>
  <si>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</si>
  <si>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</si>
  <si>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</si>
  <si>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</si>
  <si>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</si>
  <si>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</si>
  <si>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</si>
  <si>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</si>
  <si>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</si>
  <si>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</si>
  <si>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</si>
  <si>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</si>
  <si>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</si>
  <si>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</si>
  <si>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</si>
  <si>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</si>
  <si>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</si>
  <si>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</si>
  <si>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</si>
  <si>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</si>
  <si>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</si>
  <si>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</si>
  <si>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</si>
  <si>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</si>
  <si>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</si>
  <si>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</si>
  <si>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</si>
  <si>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</si>
  <si>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</si>
  <si>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</si>
  <si>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</si>
  <si>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</si>
  <si>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</si>
  <si>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</si>
  <si>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</si>
  <si>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</si>
  <si>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</si>
  <si>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</si>
  <si>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</si>
  <si>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</si>
  <si>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</si>
  <si>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</si>
  <si>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</si>
  <si>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</si>
  <si>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</si>
  <si>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</si>
  <si>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</si>
  <si>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</si>
  <si>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</si>
  <si>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</si>
  <si>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</si>
  <si>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</si>
  <si>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</si>
  <si>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</si>
  <si>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</si>
  <si>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</si>
  <si>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</si>
  <si>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</si>
  <si>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</si>
  <si>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</si>
  <si>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</si>
  <si>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</si>
  <si>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</si>
  <si>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</si>
  <si>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</si>
  <si>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</si>
  <si>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</si>
  <si>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</si>
  <si>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</si>
  <si>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</si>
  <si>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</si>
  <si>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</si>
  <si>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</si>
  <si>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</si>
  <si>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</si>
  <si>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</si>
  <si>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</si>
  <si>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</si>
  <si>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</si>
  <si>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</si>
  <si>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</si>
  <si>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</si>
  <si>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</si>
  <si>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</si>
  <si>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</si>
  <si>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</si>
  <si>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</si>
  <si>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</si>
  <si>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</si>
  <si>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</si>
  <si>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</si>
  <si>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</si>
  <si>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</si>
  <si>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</si>
  <si>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</si>
  <si>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</si>
  <si>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</si>
  <si>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</si>
  <si>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</si>
  <si>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</si>
  <si>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</si>
  <si>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</si>
  <si>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</si>
  <si>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</si>
  <si>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</si>
  <si>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</si>
  <si>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</si>
  <si>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</si>
  <si>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</si>
  <si>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</si>
  <si>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</si>
  <si>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</si>
  <si>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</si>
  <si>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</si>
  <si>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</si>
  <si>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</si>
  <si>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</si>
  <si>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</si>
  <si>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</si>
  <si>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</si>
  <si>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</si>
  <si>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</si>
  <si>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</si>
  <si>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</si>
  <si>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</si>
  <si>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</si>
  <si>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</si>
  <si>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</si>
  <si>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</si>
  <si>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</si>
  <si>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</si>
  <si>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</si>
  <si>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</si>
  <si>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</si>
  <si>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</si>
  <si>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</si>
  <si>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</si>
  <si>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</si>
  <si>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</si>
  <si>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</si>
  <si>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</si>
  <si>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</si>
  <si>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</si>
  <si>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</si>
  <si>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</si>
  <si>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</si>
  <si>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</si>
  <si>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</si>
  <si>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</si>
  <si>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</si>
  <si>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</si>
  <si>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</si>
  <si>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</si>
  <si>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</si>
  <si>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</si>
  <si>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</si>
  <si>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</si>
  <si>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</si>
  <si>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</si>
  <si>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</si>
  <si>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</si>
  <si>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</si>
  <si>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</si>
  <si>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</si>
  <si>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</si>
  <si>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</si>
  <si>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</si>
  <si>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</si>
  <si>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</si>
  <si>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</si>
  <si>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</si>
  <si>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</si>
  <si>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</si>
  <si>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</si>
  <si>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</si>
  <si>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</si>
  <si>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</si>
  <si>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</si>
  <si>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</si>
  <si>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</si>
  <si>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</si>
  <si>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</si>
  <si>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</si>
  <si>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</si>
  <si>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</si>
  <si>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</si>
  <si>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</si>
  <si>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</si>
  <si>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</si>
  <si>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</si>
  <si>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</si>
  <si>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</si>
  <si>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</si>
  <si>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</si>
  <si>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</si>
  <si>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</si>
  <si>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</si>
  <si>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</si>
  <si>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</si>
  <si>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</si>
  <si>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</si>
  <si>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</si>
  <si>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</si>
  <si>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</si>
  <si>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</si>
  <si>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</si>
  <si>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</si>
  <si>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</si>
  <si>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</si>
  <si>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</si>
  <si>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</si>
  <si>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</si>
  <si>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</si>
  <si>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</si>
  <si>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</si>
  <si>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</si>
  <si>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</si>
  <si>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</si>
  <si>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</si>
  <si>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</si>
  <si>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</si>
  <si>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</si>
  <si>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</si>
  <si>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</si>
  <si>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</si>
  <si>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</si>
  <si>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</si>
  <si>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</si>
  <si>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</si>
  <si>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</si>
  <si>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</si>
  <si>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</si>
  <si>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</si>
  <si>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</si>
  <si>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</si>
  <si>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</si>
  <si>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</si>
  <si>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</si>
  <si>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</si>
  <si>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</si>
  <si>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</si>
  <si>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</si>
  <si>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</si>
  <si>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</si>
  <si>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</si>
  <si>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</si>
  <si>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</si>
  <si>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</si>
  <si>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</si>
  <si>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</si>
  <si>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</si>
  <si>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</si>
  <si>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</si>
  <si>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</si>
  <si>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</si>
  <si>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</si>
  <si>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</si>
  <si>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</si>
  <si>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</si>
  <si>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</si>
  <si>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</si>
  <si>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</si>
  <si>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</si>
  <si>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</si>
  <si>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</si>
  <si>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</si>
  <si>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</si>
  <si>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</si>
  <si>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</si>
  <si>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</si>
  <si>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</si>
  <si>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</si>
  <si>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</si>
  <si>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</si>
  <si>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</si>
  <si>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</si>
  <si>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</si>
  <si>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</si>
  <si>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</si>
  <si>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</si>
  <si>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</si>
  <si>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</si>
  <si>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</si>
  <si>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</si>
  <si>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</si>
  <si>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</si>
  <si>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</si>
  <si>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</si>
  <si>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</si>
  <si>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</si>
  <si>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</si>
  <si>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</si>
  <si>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</si>
  <si>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</si>
  <si>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</si>
  <si>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</si>
  <si>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</si>
  <si>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</si>
  <si>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</si>
  <si>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</si>
  <si>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</si>
  <si>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</si>
  <si>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</si>
  <si>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</si>
  <si>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</si>
  <si>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</si>
  <si>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</si>
  <si>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</si>
  <si>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</si>
  <si>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</si>
  <si>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</si>
  <si>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</si>
  <si>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</si>
  <si>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</si>
  <si>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</si>
  <si>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</si>
  <si>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</si>
  <si>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</si>
  <si>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</si>
  <si>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</si>
  <si>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</si>
  <si>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</si>
  <si>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</si>
  <si>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</si>
  <si>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</si>
  <si>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</si>
  <si>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</si>
  <si>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</si>
  <si>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</si>
  <si>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</si>
  <si>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</si>
  <si>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</si>
  <si>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</si>
  <si>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</si>
  <si>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</si>
  <si>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</si>
  <si>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</si>
  <si>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</si>
  <si>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</si>
  <si>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</si>
  <si>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</si>
  <si>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</si>
  <si>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</si>
  <si>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</si>
  <si>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</si>
  <si>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</si>
  <si>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</si>
  <si>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</si>
  <si>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</si>
  <si>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</si>
  <si>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</si>
  <si>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</si>
  <si>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</si>
  <si>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</si>
  <si>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</si>
  <si>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</si>
  <si>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</si>
  <si>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</si>
  <si>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</si>
  <si>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</si>
  <si>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</si>
  <si>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</si>
  <si>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</si>
  <si>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</si>
  <si>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</si>
  <si>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</si>
  <si>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</si>
  <si>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</si>
  <si>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</si>
  <si>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</si>
  <si>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</si>
  <si>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</si>
  <si>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</si>
  <si>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</si>
  <si>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</si>
  <si>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</si>
  <si>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</si>
  <si>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</si>
  <si>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</si>
  <si>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</si>
  <si>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</si>
  <si>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</si>
  <si>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</si>
  <si>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</si>
  <si>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</si>
  <si>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</si>
  <si>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</si>
  <si>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</si>
  <si>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</si>
  <si>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</si>
  <si>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</si>
  <si>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</si>
  <si>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</si>
  <si>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</si>
  <si>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</si>
  <si>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</si>
  <si>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</si>
  <si>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</si>
  <si>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</si>
  <si>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</si>
  <si>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</si>
  <si>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</si>
  <si>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</si>
  <si>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</si>
  <si>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</si>
  <si>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</si>
  <si>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</si>
  <si>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</si>
  <si>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</si>
  <si>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</si>
  <si>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</si>
  <si>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</si>
  <si>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</si>
  <si>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</si>
  <si>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</si>
  <si>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</si>
  <si>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</si>
  <si>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</si>
  <si>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</si>
  <si>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</si>
  <si>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</si>
  <si>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</si>
  <si>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</si>
  <si>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</si>
  <si>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</si>
  <si>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</si>
  <si>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</si>
  <si>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</si>
  <si>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</si>
  <si>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</si>
  <si>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</si>
  <si>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</si>
  <si>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</si>
  <si>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</si>
  <si>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</si>
  <si>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</si>
  <si>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</si>
  <si>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</si>
  <si>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</si>
  <si>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</si>
  <si>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</si>
  <si>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</si>
  <si>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</si>
  <si>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</si>
  <si>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</si>
  <si>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</si>
  <si>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</si>
  <si>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</si>
  <si>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</si>
  <si>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</si>
  <si>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</si>
  <si>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</si>
  <si>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</si>
  <si>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</si>
  <si>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</si>
  <si>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</si>
  <si>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</si>
  <si>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</si>
  <si>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</si>
  <si>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</si>
  <si>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</si>
  <si>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</si>
  <si>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</si>
  <si>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</si>
  <si>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</si>
  <si>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</si>
  <si>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</si>
  <si>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</si>
  <si>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</si>
  <si>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</si>
  <si>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</si>
  <si>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</si>
  <si>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</si>
  <si>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</si>
  <si>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</si>
  <si>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</si>
  <si>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</si>
  <si>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</si>
  <si>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</si>
  <si>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</si>
  <si>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</si>
  <si>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</si>
  <si>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</si>
  <si>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</si>
  <si>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</si>
  <si>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</si>
  <si>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</si>
  <si>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</si>
  <si>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</si>
  <si>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</si>
  <si>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</si>
  <si>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</si>
  <si>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</si>
  <si>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</si>
  <si>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</si>
  <si>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</si>
  <si>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</si>
  <si>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</si>
  <si>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</si>
  <si>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</si>
  <si>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</si>
  <si>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</si>
  <si>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</si>
  <si>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</si>
  <si>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</si>
  <si>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</si>
  <si>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</si>
  <si>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</si>
  <si>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</si>
  <si>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</si>
  <si>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</si>
  <si>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</si>
  <si>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</si>
  <si>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</si>
  <si>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</si>
  <si>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</si>
  <si>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</si>
  <si>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</si>
  <si>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</si>
  <si>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</si>
  <si>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</si>
  <si>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</si>
  <si>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</si>
  <si>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</si>
  <si>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</si>
  <si>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</si>
  <si>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</si>
  <si>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</si>
  <si>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</si>
  <si>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</si>
  <si>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</si>
  <si>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</si>
  <si>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</si>
  <si>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</si>
  <si>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</si>
  <si>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</si>
  <si>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</si>
  <si>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</si>
  <si>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</si>
  <si>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</si>
  <si>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</si>
  <si>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</si>
  <si>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</si>
  <si>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</si>
  <si>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</si>
  <si>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</si>
  <si>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</si>
  <si>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</si>
  <si>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</si>
  <si>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</si>
  <si>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</si>
  <si>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</si>
  <si>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</si>
  <si>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</si>
  <si>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</si>
  <si>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</si>
  <si>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</si>
  <si>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</si>
  <si>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</si>
  <si>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</si>
  <si>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</si>
  <si>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</si>
  <si>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</si>
  <si>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</si>
  <si>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</si>
  <si>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</si>
  <si>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</si>
  <si>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</si>
  <si>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</si>
  <si>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</si>
  <si>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</si>
  <si>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</si>
  <si>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</si>
  <si>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</si>
  <si>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</si>
  <si>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</si>
  <si>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</si>
  <si>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</si>
  <si>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</si>
  <si>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</si>
  <si>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</si>
  <si>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</si>
  <si>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</si>
  <si>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</si>
  <si>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</si>
  <si>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</si>
  <si>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</si>
  <si>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</si>
  <si>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</si>
  <si>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</si>
  <si>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</si>
  <si>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</si>
  <si>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</si>
  <si>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</si>
  <si>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</si>
  <si>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</si>
  <si>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</si>
  <si>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</si>
  <si>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</si>
  <si>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</si>
  <si>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</si>
  <si>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</si>
  <si>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</si>
  <si>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</si>
  <si>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</si>
  <si>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</si>
  <si>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</si>
  <si>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</si>
  <si>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</si>
  <si>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</si>
  <si>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</si>
  <si>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</si>
  <si>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</si>
  <si>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</si>
  <si>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</si>
  <si>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</si>
  <si>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</si>
  <si>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</si>
  <si>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</si>
  <si>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</si>
  <si>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</si>
  <si>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</si>
  <si>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</si>
  <si>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</si>
  <si>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</si>
  <si>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</si>
  <si>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</si>
  <si>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</si>
  <si>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</si>
  <si>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</si>
  <si>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</si>
  <si>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</si>
  <si>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</si>
  <si>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</si>
  <si>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</si>
  <si>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</si>
  <si>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</si>
  <si>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</si>
  <si>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</si>
  <si>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</si>
  <si>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</si>
  <si>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</si>
  <si>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</si>
  <si>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</si>
  <si>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</si>
  <si>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</si>
  <si>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</si>
  <si>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</si>
  <si>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</si>
  <si>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</si>
  <si>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</si>
  <si>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</si>
  <si>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</si>
  <si>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</si>
  <si>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</si>
  <si>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</si>
  <si>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</si>
  <si>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</si>
  <si>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</si>
  <si>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</si>
  <si>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</si>
  <si>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</si>
  <si>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</si>
  <si>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</si>
  <si>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</si>
  <si>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</si>
  <si>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</si>
  <si>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</si>
  <si>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</si>
  <si>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</si>
  <si>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</si>
  <si>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</si>
  <si>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</si>
  <si>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</si>
  <si>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</si>
  <si>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</si>
  <si>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</si>
  <si>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</si>
  <si>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</si>
  <si>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</si>
  <si>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</si>
  <si>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</si>
  <si>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</si>
  <si>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</si>
  <si>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</si>
  <si>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</si>
  <si>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</si>
  <si>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</si>
  <si>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</si>
  <si>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</si>
  <si>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</si>
  <si>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</si>
  <si>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</si>
  <si>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</si>
  <si>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</si>
  <si>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</si>
  <si>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</si>
  <si>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</si>
  <si>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</si>
  <si>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</si>
  <si>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</si>
  <si>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</si>
  <si>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</si>
  <si>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</si>
  <si>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</si>
  <si>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</si>
  <si>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</si>
  <si>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</si>
  <si>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</si>
  <si>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</si>
  <si>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</si>
  <si>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</si>
  <si>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</si>
  <si>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</si>
  <si>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</si>
  <si>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</si>
  <si>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</si>
  <si>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</si>
  <si>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</si>
  <si>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</si>
  <si>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</si>
  <si>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</si>
  <si>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</si>
  <si>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</si>
  <si>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</si>
  <si>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</si>
  <si>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</si>
  <si>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</si>
  <si>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</si>
  <si>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</si>
  <si>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</si>
  <si>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</si>
  <si>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</si>
  <si>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</si>
  <si>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</si>
  <si>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</si>
  <si>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</si>
  <si>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</si>
  <si>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</si>
  <si>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</si>
  <si>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</si>
  <si>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</si>
  <si>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</si>
  <si>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</si>
  <si>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</si>
  <si>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</si>
  <si>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</si>
  <si>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</si>
  <si>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</si>
  <si>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</si>
  <si>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</si>
  <si>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</si>
  <si>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</si>
  <si>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</si>
  <si>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</si>
  <si>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</si>
  <si>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</si>
  <si>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</si>
  <si>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</si>
  <si>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</si>
  <si>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</si>
  <si>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</si>
  <si>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</si>
  <si>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</si>
  <si>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</si>
  <si>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</si>
  <si>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</si>
  <si>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</si>
  <si>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</si>
  <si>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</si>
  <si>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</si>
  <si>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</si>
  <si>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</si>
  <si>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</si>
  <si>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</si>
  <si>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</si>
  <si>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</si>
  <si>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</si>
  <si>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</si>
  <si>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</si>
  <si>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</si>
  <si>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</si>
  <si>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</si>
  <si>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</si>
  <si>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</si>
  <si>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</si>
  <si>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</si>
  <si>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</si>
  <si>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</si>
  <si>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</si>
  <si>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</si>
  <si>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</si>
  <si>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</si>
  <si>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</si>
  <si>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</si>
  <si>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</si>
  <si>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</si>
  <si>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</si>
  <si>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</si>
  <si>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</si>
  <si>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</si>
  <si>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</si>
  <si>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</si>
  <si>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</si>
  <si>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</si>
  <si>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</si>
  <si>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</si>
  <si>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</si>
  <si>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</si>
  <si>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</si>
  <si>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</si>
  <si>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</si>
  <si>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</si>
  <si>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</si>
  <si>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</si>
  <si>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</si>
  <si>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</si>
  <si>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</si>
  <si>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</si>
  <si>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</si>
  <si>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</si>
  <si>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</si>
  <si>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</si>
  <si>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</si>
  <si>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</si>
  <si>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</si>
  <si>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</si>
  <si>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</si>
  <si>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</si>
  <si>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</si>
  <si>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</si>
  <si>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</si>
  <si>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</si>
  <si>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</si>
  <si>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</si>
  <si>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</si>
  <si>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</si>
  <si>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</si>
  <si>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</si>
  <si>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</si>
  <si>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</si>
  <si>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</si>
  <si>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</si>
  <si>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</si>
  <si>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</si>
  <si>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</si>
  <si>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</si>
  <si>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</si>
  <si>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</si>
  <si>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</si>
  <si>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</si>
  <si>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</si>
  <si>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</si>
  <si>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</si>
  <si>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</si>
  <si>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</si>
  <si>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</si>
  <si>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</si>
  <si>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</si>
  <si>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</si>
  <si>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</si>
  <si>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</si>
  <si>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</si>
  <si>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</si>
  <si>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</si>
  <si>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</si>
  <si>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</si>
  <si>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</si>
  <si>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</si>
  <si>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</si>
  <si>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</si>
  <si>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</si>
  <si>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</si>
  <si>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</si>
  <si>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</si>
  <si>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</si>
  <si>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</si>
  <si>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</si>
  <si>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</si>
  <si>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</si>
  <si>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</si>
  <si>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</si>
  <si>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</si>
  <si>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</si>
  <si>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</si>
  <si>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</si>
  <si>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</si>
  <si>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</si>
  <si>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</si>
  <si>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</si>
  <si>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</si>
  <si>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</si>
  <si>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</si>
  <si>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</si>
  <si>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</si>
  <si>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</si>
  <si>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</si>
  <si>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</si>
  <si>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</si>
  <si>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</si>
  <si>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</si>
  <si>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</si>
  <si>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</si>
  <si>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</si>
  <si>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</si>
  <si>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</si>
  <si>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</si>
  <si>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</si>
  <si>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</si>
  <si>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</si>
  <si>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</si>
  <si>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</si>
  <si>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</si>
  <si>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</si>
  <si>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</si>
  <si>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</si>
  <si>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</si>
  <si>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</si>
  <si>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</si>
  <si>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</si>
  <si>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</si>
  <si>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</si>
  <si>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</si>
  <si>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</si>
  <si>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</si>
  <si>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</si>
  <si>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</si>
  <si>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</si>
  <si>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</si>
  <si>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</si>
  <si>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</si>
  <si>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</si>
  <si>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</si>
  <si>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</si>
  <si>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</si>
  <si>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</si>
  <si>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</si>
  <si>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</si>
  <si>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</si>
  <si>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</si>
  <si>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</si>
  <si>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</si>
  <si>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</si>
  <si>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</si>
  <si>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</si>
  <si>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</si>
  <si>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</si>
  <si>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</si>
  <si>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</si>
  <si>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</si>
  <si>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</si>
  <si>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</si>
  <si>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</si>
  <si>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</si>
  <si>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</si>
  <si>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</si>
  <si>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</si>
  <si>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</si>
  <si>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</si>
  <si>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</si>
  <si>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</si>
  <si>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</si>
  <si>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</si>
  <si>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</si>
  <si>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</si>
  <si>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</si>
  <si>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</si>
  <si>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</si>
  <si>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</si>
  <si>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</si>
  <si>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</si>
  <si>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</si>
  <si>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</si>
  <si>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</si>
  <si>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</si>
  <si>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</si>
  <si>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</si>
  <si>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</si>
  <si>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</si>
  <si>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</si>
  <si>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</si>
  <si>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</si>
  <si>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</si>
  <si>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</si>
  <si>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</si>
  <si>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</si>
  <si>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</si>
  <si>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</si>
  <si>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</si>
  <si>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</si>
  <si>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</si>
  <si>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</si>
  <si>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</si>
  <si>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</si>
  <si>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</si>
  <si>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</si>
  <si>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</si>
  <si>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</si>
  <si>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</si>
  <si>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</si>
  <si>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</si>
  <si>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</si>
  <si>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</si>
  <si>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</si>
  <si>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</si>
  <si>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</si>
  <si>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</si>
  <si>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</si>
  <si>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</si>
  <si>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</si>
  <si>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</si>
  <si>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</si>
  <si>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</si>
  <si>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</si>
  <si>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</si>
  <si>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</si>
  <si>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</si>
  <si>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</si>
  <si>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</si>
  <si>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</si>
  <si>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</si>
  <si>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</si>
  <si>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</si>
  <si>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</si>
  <si>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</si>
  <si>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</si>
  <si>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</si>
  <si>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</si>
  <si>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</si>
  <si>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</si>
  <si>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</si>
  <si>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</si>
  <si>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</si>
  <si>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</si>
  <si>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</si>
  <si>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</si>
  <si>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</si>
  <si>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</si>
  <si>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</si>
  <si>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</si>
  <si>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</si>
  <si>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</si>
  <si>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</si>
  <si>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</si>
  <si>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</si>
  <si>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</si>
  <si>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</si>
  <si>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</si>
  <si>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</si>
  <si>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</si>
  <si>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</si>
  <si>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</si>
  <si>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</si>
  <si>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</si>
  <si>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</si>
  <si>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</si>
  <si>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</si>
  <si>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</si>
  <si>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</si>
  <si>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</si>
  <si>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</si>
  <si>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</si>
  <si>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</si>
  <si>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</si>
  <si>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</si>
  <si>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</si>
  <si>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</si>
  <si>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</si>
  <si>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</si>
  <si>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</si>
  <si>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</si>
  <si>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</si>
  <si>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</si>
  <si>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</si>
  <si>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</si>
  <si>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</si>
  <si>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</si>
  <si>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</si>
  <si>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</si>
  <si>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</si>
  <si>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</si>
  <si>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</si>
  <si>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</si>
  <si>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</si>
  <si>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</si>
  <si>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</si>
  <si>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</si>
  <si>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</si>
  <si>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</si>
  <si>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</si>
  <si>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</si>
  <si>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</si>
  <si>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</si>
  <si>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</si>
  <si>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</si>
  <si>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</si>
  <si>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</si>
  <si>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</si>
  <si>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</si>
  <si>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</si>
  <si>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</si>
  <si>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</si>
  <si>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</si>
  <si>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</si>
  <si>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</si>
  <si>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</si>
  <si>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</si>
  <si>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</si>
  <si>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</si>
  <si>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</si>
  <si>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</si>
  <si>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</si>
  <si>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</si>
  <si>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</si>
  <si>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</si>
  <si>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</si>
  <si>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</si>
  <si>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</si>
  <si>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</si>
  <si>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</si>
  <si>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</si>
  <si>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</si>
  <si>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</si>
  <si>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</si>
  <si>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</si>
  <si>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</si>
  <si>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</si>
  <si>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</si>
  <si>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</si>
  <si>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</si>
  <si>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</si>
  <si>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</si>
  <si>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</si>
  <si>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</si>
  <si>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</si>
  <si>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</si>
  <si>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</si>
  <si>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</si>
  <si>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</si>
  <si>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</si>
  <si>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</si>
  <si>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</si>
  <si>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</si>
  <si>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</si>
  <si>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</si>
  <si>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</si>
  <si>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</si>
  <si>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</si>
  <si>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</si>
  <si>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</si>
  <si>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</si>
  <si>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</si>
  <si>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</si>
  <si>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</si>
  <si>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</si>
  <si>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</si>
  <si>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</si>
  <si>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</si>
  <si>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</si>
  <si>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</si>
  <si>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</si>
  <si>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</si>
  <si>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</si>
  <si>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</si>
  <si>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</si>
  <si>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</si>
  <si>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</si>
  <si>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Deslcoamento de TCS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</si>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</sst>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21" fontId="13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W189" activePane="topRight" state="frozen"/>
      <selection pane="topRight" activeCell="X203" sqref="X2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/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 hidden="1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70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1672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953</v>
      </c>
      <c r="I217" s="134" t="s">
        <v>973</v>
      </c>
      <c r="J217" s="150">
        <v>103</v>
      </c>
      <c r="K217" s="150">
        <v>1983.5429999999999</v>
      </c>
      <c r="L217" s="71">
        <v>2116.34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17" s="134">
        <v>0.4375</v>
      </c>
      <c r="P217" s="134">
        <v>4.1666666666666664E-2</v>
      </c>
      <c r="Q217" s="71">
        <v>1</v>
      </c>
      <c r="R217" s="9" t="str">
        <f>IFERROR(_xlfn.XLOOKUP(F217, BS_ATIVIDADE[ATIVIDADE],BS_ATIVIDADE[UNIDADE] ), "*")</f>
        <v>BINÁRIO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17" s="188" t="str">
        <f>IFERROR(_xlfn.XLOOKUP(J217, BASE_MAPA!$B$2:$B$420, BASE_MAPA!$G$2:$G$420), "ERRO")</f>
        <v>OURO VERDE - LIGAÇÃO</v>
      </c>
      <c r="V217" s="142" t="s">
        <v>1445</v>
      </c>
      <c r="W217" s="134" t="s">
        <v>1667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PPR1</v>
      </c>
      <c r="AL217" s="166" t="str">
        <f>IF(BS_CONTROLE[[#This Row],[Local - Encerramento]]=0, "-", BS_CONTROLE[[#This Row],[Local - Encerramento]])</f>
        <v>PIT</v>
      </c>
      <c r="AM217" s="166" t="str">
        <f>IF(BS_CONTROLE[[#This Row],[Entre - Estações]]=0, "-", BS_CONTROLE[[#This Row],[Entre - Estações]])</f>
        <v>PPR</v>
      </c>
      <c r="AN217" s="166" t="str">
        <f>IF(BS_CONTROLE[[#This Row],[SB]]=0, "-", BS_CONTROLE[[#This Row],[SB]])</f>
        <v>PPR1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1983.5429999999999</v>
      </c>
      <c r="AQ217" s="168">
        <f>IF(BS_CONTROLE[[#This Row],[KM - Fim]]=0, "-", BS_CONTROLE[[#This Row],[KM - Fim]])</f>
        <v>2116.34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PPR1</v>
      </c>
      <c r="F239" s="114" t="str">
        <f>IF(FN_MC!M217="","*",FN_MC!M217)</f>
        <v>PPR</v>
      </c>
      <c r="G239" s="101" t="str">
        <f>IF(FN_MC!I217="","*",FN_MC!I217)</f>
        <v>PIT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G197" sqref="G197:G21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1694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>
      <c r="A199" s="95" t="str">
        <f>IF(FN_MC!Y202="","*",FN_MC!Y202)</f>
        <v>*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PPR1</v>
      </c>
      <c r="J213" s="96" t="str">
        <f>IF(FN_MC!I217="","*",FN_MC!I217)</f>
        <v>PIT</v>
      </c>
      <c r="K213" s="96" t="str">
        <f>IF(FN_MC!M217="","*",FN_MC!M217)</f>
        <v>PPR</v>
      </c>
      <c r="L213" s="186" t="str">
        <f>IF(FN_MC!N217="","*",FN_MC!N217)</f>
        <v>PPR1</v>
      </c>
      <c r="M213" s="97">
        <f>IF(FN_MC!J217="","*",FN_MC!J217)</f>
        <v>103</v>
      </c>
      <c r="N213" s="173">
        <f>IF(FN_MC!K217="","*",FN_MC!K217)</f>
        <v>1983.5429999999999</v>
      </c>
      <c r="O213" s="173">
        <f>IF(FN_MC!L217="","*",FN_MC!L217)</f>
        <v>2116.34</v>
      </c>
      <c r="P213" s="107">
        <f>IF(FN_MC!O217="","*",FN_MC!O217)</f>
        <v>0.4375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Inspeção RIV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1699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1721</v>
      </c>
      <c r="D5" s="263"/>
      <c r="E5" s="263"/>
      <c r="F5" s="263"/>
      <c r="G5" s="263"/>
      <c r="H5" s="263"/>
      <c r="I5" s="263"/>
      <c r="J5" s="264"/>
      <c r="K5" s="265" t="s">
        <v>1722</v>
      </c>
      <c r="L5" s="266"/>
      <c r="M5" s="266"/>
      <c r="N5" s="266"/>
      <c r="O5" s="267" t="s">
        <v>1723</v>
      </c>
      <c r="P5" s="268"/>
      <c r="Q5" s="269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PPR1</v>
      </c>
      <c r="G243" s="87" t="str">
        <f>IF(FN_MC!M217="","*",FN_MC!M217)</f>
        <v>PPR</v>
      </c>
      <c r="H243" s="125">
        <f>IF(FN_MC!K217="","*",FN_MC!K217)</f>
        <v>1983.5429999999999</v>
      </c>
      <c r="I243" s="110">
        <f>IF(FN_MC!O217="","*",FN_MC!O217)</f>
        <v>0.4375</v>
      </c>
      <c r="J243" s="110">
        <f>IF(FN_MC!P217="","*",FN_MC!P217)</f>
        <v>4.1666666666666664E-2</v>
      </c>
      <c r="K243" s="118" t="str">
        <f>IF(FN_MC!AK217="","*",FN_MC!AK217)</f>
        <v>PPR1</v>
      </c>
      <c r="L243" s="118" t="str">
        <f>IF(FN_MC!AM217="","*",FN_MC!AM217)</f>
        <v>PPR</v>
      </c>
      <c r="M243" s="118">
        <f>IF(FN_MC!AP217="","*",FN_MC!AP217)</f>
        <v>1983.5429999999999</v>
      </c>
      <c r="N243" s="118" t="str">
        <f>IF(FN_MC!AM217="","*",FN_MC!AM217)</f>
        <v>PPR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2026-02-18T17:58:13Z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