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160" documentId="8_{B6337239-1A00-434D-AAD0-422EA1FEB5AE}" xr6:coauthVersionLast="47" xr6:coauthVersionMax="47" xr10:uidLastSave="{9700930F-7C12-4107-A918-853293F095C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7" i="1" l="1" a="1"/>
  <c r="N467" i="1" s="1"/>
  <c r="M467" i="1" a="1"/>
  <c r="M467" i="1" s="1"/>
  <c r="N466" i="1" a="1"/>
  <c r="N466" i="1" s="1"/>
  <c r="M466" i="1" a="1"/>
  <c r="M466" i="1" s="1"/>
  <c r="N465" i="1" a="1"/>
  <c r="N465" i="1" s="1"/>
  <c r="M465" i="1" a="1"/>
  <c r="M465" i="1" s="1"/>
  <c r="N464" i="1" a="1"/>
  <c r="N464" i="1" s="1"/>
  <c r="N463" i="1" a="1"/>
  <c r="N463" i="1" s="1"/>
  <c r="M463" i="1" a="1"/>
  <c r="M463" i="1" s="1"/>
  <c r="N460" i="1" a="1"/>
  <c r="N460" i="1" s="1"/>
  <c r="M460" i="1" a="1"/>
  <c r="M460" i="1" s="1"/>
  <c r="N459" i="1" a="1"/>
  <c r="N459" i="1" s="1"/>
  <c r="M459" i="1" a="1"/>
  <c r="M459" i="1" s="1"/>
  <c r="N456" i="1" a="1"/>
  <c r="N456" i="1" s="1"/>
  <c r="M456" i="1" a="1"/>
  <c r="M456" i="1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46" i="1" a="1"/>
  <c r="N446" i="1"/>
  <c r="N447" i="1" a="1"/>
  <c r="N447" i="1"/>
  <c r="N448" i="1" a="1"/>
  <c r="N448" i="1"/>
  <c r="N449" i="1" a="1"/>
  <c r="N449" i="1"/>
  <c r="N450" i="1" a="1"/>
  <c r="N450" i="1"/>
  <c r="N451" i="1" a="1"/>
  <c r="N451" i="1"/>
  <c r="N452" i="1" a="1"/>
  <c r="N452" i="1"/>
  <c r="N453" i="1" a="1"/>
  <c r="N453" i="1"/>
  <c r="N454" i="1" a="1"/>
  <c r="N454" i="1"/>
  <c r="N455" i="1" a="1"/>
  <c r="N455" i="1"/>
  <c r="N457" i="1" a="1"/>
  <c r="N457" i="1"/>
  <c r="M438" i="1" a="1"/>
  <c r="M438" i="1"/>
  <c r="M440" i="1" a="1"/>
  <c r="M440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N461" i="1" a="1"/>
  <c r="N461" i="1"/>
  <c r="N468" i="1" a="1"/>
  <c r="N468" i="1"/>
  <c r="N469" i="1" a="1"/>
  <c r="N469" i="1"/>
  <c r="N470" i="1" a="1"/>
  <c r="N470" i="1"/>
  <c r="N471" i="1" a="1"/>
  <c r="N471" i="1"/>
  <c r="N472" i="1" a="1"/>
  <c r="N472" i="1"/>
  <c r="N473" i="1" a="1"/>
  <c r="N473" i="1"/>
  <c r="N474" i="1" a="1"/>
  <c r="N474" i="1"/>
  <c r="N475" i="1" a="1"/>
  <c r="N475" i="1"/>
  <c r="N476" i="1" a="1"/>
  <c r="N476" i="1"/>
  <c r="N477" i="1" a="1"/>
  <c r="N477" i="1"/>
  <c r="N478" i="1" a="1"/>
  <c r="N478" i="1"/>
  <c r="N479" i="1" a="1"/>
  <c r="N479" i="1"/>
  <c r="N480" i="1" a="1"/>
  <c r="N480" i="1"/>
  <c r="N481" i="1" a="1"/>
  <c r="N481" i="1"/>
  <c r="N482" i="1" a="1"/>
  <c r="N482" i="1"/>
  <c r="N483" i="1" a="1"/>
  <c r="N483" i="1"/>
  <c r="N484" i="1" a="1"/>
  <c r="N484" i="1"/>
  <c r="M457" i="1" a="1"/>
  <c r="M457" i="1"/>
  <c r="M461" i="1" a="1"/>
  <c r="M461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/>
  <c r="L202" i="12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/>
  <c r="K194" i="12" s="1"/>
  <c r="M197" i="1" a="1"/>
  <c r="M197" i="1" s="1"/>
  <c r="M198" i="1" a="1"/>
  <c r="M198" i="1" s="1"/>
  <c r="M199" i="1" a="1"/>
  <c r="M199" i="1"/>
  <c r="K197" i="12" s="1"/>
  <c r="M200" i="1" a="1"/>
  <c r="M200" i="1"/>
  <c r="K198" i="12" s="1"/>
  <c r="M201" i="1" a="1"/>
  <c r="M201" i="1" s="1"/>
  <c r="M202" i="1" a="1"/>
  <c r="M202" i="1"/>
  <c r="K200" i="12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/>
  <c r="K181" i="12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/>
  <c r="K177" i="12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/>
  <c r="L169" i="12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/>
  <c r="K170" i="12" s="1"/>
  <c r="M171" i="1" a="1"/>
  <c r="M171" i="1" s="1"/>
  <c r="M170" i="1" a="1"/>
  <c r="M170" i="1" s="1"/>
  <c r="M168" i="1" a="1"/>
  <c r="M168" i="1"/>
  <c r="K166" i="12" s="1"/>
  <c r="M166" i="1" a="1"/>
  <c r="M166" i="1"/>
  <c r="K164" i="12" s="1"/>
  <c r="N164" i="1" a="1"/>
  <c r="N164" i="1" s="1"/>
  <c r="M164" i="1" a="1"/>
  <c r="M164" i="1"/>
  <c r="K162" i="12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/>
  <c r="L158" i="12" s="1"/>
  <c r="M160" i="1" a="1"/>
  <c r="M160" i="1" s="1"/>
  <c r="N159" i="1" a="1"/>
  <c r="N159" i="1"/>
  <c r="L157" i="12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/>
  <c r="K149" i="12" s="1"/>
  <c r="N150" i="1" a="1"/>
  <c r="N150" i="1" s="1"/>
  <c r="M150" i="1" a="1"/>
  <c r="M150" i="1"/>
  <c r="K148" i="12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/>
  <c r="L150" i="12" s="1"/>
  <c r="N149" i="1" a="1"/>
  <c r="N149" i="1" s="1"/>
  <c r="L147" i="12" s="1"/>
  <c r="N148" i="1" a="1"/>
  <c r="N148" i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/>
  <c r="K147" i="12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/>
  <c r="L114" i="12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/>
  <c r="K126" i="12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/>
  <c r="K115" i="12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/>
  <c r="L120" i="12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/>
  <c r="L67" i="12" s="1"/>
  <c r="N70" i="1" a="1"/>
  <c r="N70" i="1" s="1"/>
  <c r="N74" i="1" a="1"/>
  <c r="N74" i="1" s="1"/>
  <c r="M63" i="1" a="1"/>
  <c r="M63" i="1"/>
  <c r="K61" i="12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/>
  <c r="K39" i="12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K423" i="1"/>
  <c r="AL423" i="1"/>
  <c r="AO423" i="1"/>
  <c r="AP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64" i="1" l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<sst xmlns="http://schemas.openxmlformats.org/spreadsheetml/2006/main" count="10317" uniqueCount="1633">
  <si>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</si>
  <si>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</si>
  <si>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</si>
  <si>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</si>
  <si>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</si>
  <si>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</si>
  <si>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</si>
  <si>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</si>
  <si>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</si>
  <si>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</si>
  <si>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</si>
  <si>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</si>
  <si>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</si>
  <si>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</si>
  <si>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</si>
  <si>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</si>
  <si>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</si>
  <si>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</si>
  <si>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</si>
  <si>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</si>
  <si>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</si>
  <si>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</si>
  <si>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</si>
  <si>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</si>
  <si>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</si>
  <si>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</si>
  <si>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</si>
  <si>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</si>
  <si>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</si>
  <si>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</si>
  <si>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</si>
  <si>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</si>
  <si>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</si>
  <si>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</si>
  <si>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</si>
  <si>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</si>
  <si>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</si>
  <si>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</si>
  <si>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</si>
  <si>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</si>
  <si>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</si>
  <si>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</si>
  <si>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</si>
  <si>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</si>
  <si>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</si>
  <si>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</si>
  <si>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</si>
  <si>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</si>
  <si>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</si>
  <si>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</si>
  <si>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</si>
  <si>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</si>
  <si>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</si>
  <si>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</si>
  <si>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</si>
  <si>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</si>
  <si>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</si>
  <si>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</si>
  <si>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</si>
  <si>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</si>
  <si>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</si>
  <si>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</si>
  <si>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</si>
  <si>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</si>
  <si>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</si>
  <si>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</si>
  <si>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</si>
  <si>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</si>
  <si>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</si>
  <si>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</si>
  <si>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</si>
  <si>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</si>
  <si>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</si>
  <si>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</si>
  <si>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</si>
  <si>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</si>
  <si>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</si>
  <si>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</si>
  <si>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</si>
  <si>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</si>
  <si>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</si>
  <si>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</si>
  <si>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</si>
  <si>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</si>
  <si>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</si>
  <si>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</si>
  <si>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</si>
  <si>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</si>
  <si>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</si>
  <si>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</si>
  <si>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</si>
  <si>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</si>
  <si>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</si>
  <si>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</si>
  <si>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</si>
  <si>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</si>
  <si>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</si>
  <si>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</si>
  <si>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</si>
  <si>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</si>
  <si>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</si>
  <si>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</si>
  <si>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</si>
  <si>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</si>
  <si>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</si>
  <si>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</si>
  <si>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</si>
  <si>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</si>
  <si>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</si>
  <si>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</si>
  <si>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</si>
  <si>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</si>
  <si>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</si>
  <si>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</si>
  <si>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</si>
  <si>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</si>
  <si>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</si>
  <si>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</si>
  <si>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</si>
  <si>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</si>
  <si>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</si>
  <si>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</si>
  <si>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</si>
  <si>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</si>
  <si>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</si>
  <si>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</si>
  <si>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</si>
  <si>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</si>
  <si>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</si>
  <si>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</si>
  <si>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</si>
  <si>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</si>
  <si>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</si>
  <si>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</si>
  <si>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</si>
  <si>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</si>
  <si>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</si>
  <si>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</si>
  <si>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</si>
  <si>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</si>
  <si>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</si>
  <si>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</si>
  <si>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</si>
  <si>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</si>
  <si>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</si>
  <si>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</si>
  <si>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</si>
  <si>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</si>
  <si>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</si>
  <si>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</si>
  <si>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</si>
  <si>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</si>
  <si>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</si>
  <si>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</si>
  <si>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</si>
  <si>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</si>
  <si>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</si>
  <si>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</si>
  <si>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</si>
  <si>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</si>
  <si>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</si>
  <si>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</si>
  <si>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</si>
  <si>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</si>
  <si>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</si>
  <si>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</si>
  <si>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</si>
  <si>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</si>
  <si>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</si>
  <si>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</si>
  <si>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</si>
  <si>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</si>
  <si>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</si>
  <si>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</si>
  <si>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</si>
  <si>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</si>
  <si>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</si>
  <si>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</si>
  <si>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</si>
  <si>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</si>
  <si>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</si>
  <si>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</si>
  <si>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</si>
  <si>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</si>
  <si>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</si>
  <si>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</si>
  <si>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</si>
  <si>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</si>
  <si>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</si>
  <si>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</si>
  <si>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</si>
  <si>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</si>
  <si>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</si>
  <si>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</si>
  <si>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</si>
  <si>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</si>
  <si>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</si>
  <si>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</si>
  <si>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</si>
  <si>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</si>
  <si>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</si>
  <si>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</si>
  <si>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</si>
  <si>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</si>
  <si>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</si>
  <si>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</si>
  <si>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</si>
  <si>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</si>
  <si>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</si>
  <si>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</si>
  <si>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</si>
  <si>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</si>
  <si>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</si>
  <si>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</si>
  <si>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</si>
  <si>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</si>
  <si>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</si>
  <si>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</si>
  <si>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</si>
  <si>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</si>
  <si>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</si>
  <si>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</si>
  <si>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</si>
  <si>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</si>
  <si>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</si>
  <si>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</si>
  <si>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</si>
  <si>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</si>
  <si>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</si>
  <si>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</si>
  <si>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</si>
  <si>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</si>
  <si>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</si>
  <si>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</si>
  <si>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</si>
  <si>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</si>
  <si>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</si>
  <si>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</si>
  <si>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</si>
  <si>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</si>
  <si>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</si>
  <si>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</si>
  <si>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</si>
  <si>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</si>
  <si>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</si>
  <si>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</si>
  <si>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</si>
  <si>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</si>
  <si>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</si>
  <si>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</si>
  <si>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</si>
  <si>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</si>
  <si>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</si>
  <si>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</si>
  <si>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</si>
  <si>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</si>
  <si>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</si>
  <si>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</si>
  <si>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</si>
  <si>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</si>
  <si>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</si>
  <si>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</si>
  <si>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</si>
  <si>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</si>
  <si>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</si>
  <si>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</si>
  <si>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</si>
  <si>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</si>
  <si>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</si>
  <si>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</si>
  <si>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</si>
  <si>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</si>
  <si>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</si>
  <si>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</si>
  <si>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</si>
  <si>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</si>
  <si>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</si>
  <si>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</si>
  <si>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</si>
  <si>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</si>
  <si>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</si>
  <si>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</si>
  <si>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</si>
  <si>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</si>
  <si>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</si>
  <si>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</si>
  <si>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</si>
  <si>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</si>
  <si>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</si>
  <si>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</si>
  <si>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</si>
  <si>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</si>
  <si>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</si>
  <si>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</si>
  <si>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</si>
  <si>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</si>
  <si>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</si>
  <si>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</si>
  <si>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</si>
  <si>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</si>
  <si>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</si>
  <si>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</si>
  <si>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</si>
  <si>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</si>
  <si>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</si>
  <si>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</si>
  <si>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</si>
  <si>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</si>
  <si>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</si>
  <si>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</si>
  <si>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</si>
  <si>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</si>
  <si>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</si>
  <si>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</si>
  <si>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</si>
  <si>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</si>
  <si>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</si>
  <si>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</si>
  <si>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</si>
  <si>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</si>
  <si>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</si>
  <si>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</si>
  <si>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</si>
  <si>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</si>
  <si>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</si>
  <si>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</si>
  <si>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</si>
  <si>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</si>
  <si>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</si>
  <si>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</si>
  <si>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</si>
  <si>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</si>
  <si>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</si>
  <si>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</si>
  <si>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</si>
  <si>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</si>
  <si>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</si>
  <si>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</si>
  <si>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</si>
  <si>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</si>
  <si>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</si>
  <si>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</si>
  <si>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</si>
  <si>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</si>
  <si>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</si>
  <si>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</si>
  <si>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</si>
  <si>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</si>
  <si>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</si>
  <si>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</si>
  <si>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</si>
  <si>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</si>
  <si>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</si>
  <si>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</si>
  <si>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</si>
  <si>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</si>
  <si>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</si>
  <si>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</si>
  <si>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</si>
  <si>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</si>
  <si>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</si>
  <si>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</si>
  <si>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</si>
  <si>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</si>
  <si>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</si>
  <si>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</si>
  <si>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</si>
  <si>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</si>
  <si>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</si>
  <si>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</si>
  <si>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</si>
  <si>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</si>
  <si>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</si>
  <si>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</si>
  <si>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</si>
  <si>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</si>
  <si>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</si>
  <si>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</si>
  <si>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</si>
  <si>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</si>
  <si>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</si>
  <si>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</si>
  <si>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</si>
  <si>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</si>
  <si>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</si>
  <si>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</si>
  <si>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</si>
  <si>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</si>
  <si>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</si>
  <si>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</si>
  <si>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</si>
  <si>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</si>
  <si>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</si>
  <si>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</si>
  <si>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</si>
  <si>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</si>
  <si>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</si>
  <si>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</si>
  <si>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</si>
  <si>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</si>
  <si>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</si>
  <si>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</si>
  <si>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</si>
  <si>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</si>
  <si>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</si>
  <si>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</si>
  <si>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</si>
  <si>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</si>
  <si>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</si>
  <si>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</si>
  <si>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</si>
  <si>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</si>
  <si>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</si>
  <si>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</si>
  <si>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</si>
  <si>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</si>
  <si>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</si>
  <si>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</si>
  <si>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</si>
  <si>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</si>
  <si>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</si>
  <si>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</si>
  <si>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</si>
  <si>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</si>
  <si>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</si>
  <si>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</si>
  <si>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</si>
  <si>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</si>
  <si>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</si>
  <si>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</si>
  <si>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</si>
  <si>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</si>
  <si>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</si>
  <si>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</si>
  <si>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</si>
  <si>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</si>
  <si>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</si>
  <si>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</si>
  <si>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</si>
  <si>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</si>
  <si>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</si>
  <si>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</si>
  <si>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</si>
  <si>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</si>
  <si>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</si>
  <si>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</si>
  <si>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</si>
  <si>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</si>
  <si>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</si>
  <si>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</si>
  <si>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</si>
  <si>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</si>
  <si>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</si>
  <si>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</si>
  <si>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</si>
  <si>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</si>
  <si>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</si>
  <si>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</si>
  <si>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</si>
  <si>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</si>
  <si>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</si>
  <si>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</si>
  <si>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</si>
  <si>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</si>
  <si>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</si>
  <si>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</si>
  <si>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</si>
  <si>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</si>
  <si>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</si>
  <si>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</si>
  <si>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</si>
  <si>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</si>
  <si>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</si>
  <si>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</si>
  <si>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</si>
  <si>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</si>
  <si>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</si>
  <si>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</si>
  <si>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</si>
  <si>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</si>
  <si>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</si>
  <si>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</si>
  <si>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</si>
  <si>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</si>
  <si>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</si>
  <si>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</si>
  <si>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</si>
  <si>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</si>
  <si>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</si>
  <si>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</si>
  <si>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</si>
  <si>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</si>
  <si>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</si>
  <si>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</si>
  <si>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</si>
  <si>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</si>
  <si>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</si>
  <si>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</si>
  <si>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</si>
  <si>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</si>
  <si>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</si>
  <si>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</si>
  <si>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</si>
  <si>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</si>
  <si>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</si>
  <si>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</si>
  <si>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</si>
  <si>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</si>
  <si>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</si>
  <si>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</si>
  <si>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</si>
  <si>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</si>
  <si>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</si>
  <si>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</si>
  <si>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</si>
  <si>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</si>
  <si>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</si>
  <si>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</si>
  <si>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</si>
  <si>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</si>
  <si>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</si>
  <si>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</si>
  <si>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</si>
  <si>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</si>
  <si>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</si>
  <si>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</si>
  <si>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</si>
  <si>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</si>
  <si>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</si>
  <si>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</si>
  <si>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</si>
  <si>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</si>
  <si>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</si>
  <si>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</si>
  <si>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</si>
  <si>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</si>
  <si>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</si>
  <si>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</si>
  <si>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</si>
  <si>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</si>
  <si>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</si>
  <si>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</si>
  <si>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</si>
  <si>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</si>
  <si>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</si>
  <si>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</si>
  <si>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</si>
  <si>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</si>
  <si>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</si>
  <si>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</si>
  <si>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</si>
  <si>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</si>
  <si>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</si>
  <si>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</si>
  <si>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</si>
  <si>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</si>
  <si>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</si>
  <si>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</si>
  <si>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</si>
  <si>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</si>
  <si>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</si>
  <si>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</si>
  <si>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</si>
  <si>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</si>
  <si>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</si>
  <si>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</si>
  <si>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</si>
  <si>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</si>
  <si>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</si>
  <si>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</si>
  <si>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</si>
  <si>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</si>
  <si>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</si>
  <si>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</si>
  <si>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</si>
  <si>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</si>
  <si>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</si>
  <si>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</si>
  <si>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</si>
  <si>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</si>
  <si>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</si>
  <si>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</si>
  <si>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</si>
  <si>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</si>
  <si>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</si>
  <si>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</si>
  <si>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</si>
  <si>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</si>
  <si>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</si>
  <si>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</si>
  <si>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</si>
  <si>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</si>
  <si>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</si>
  <si>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</si>
  <si>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</si>
  <si>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</si>
  <si>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</si>
  <si>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</si>
  <si>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</si>
  <si>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</si>
  <si>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</si>
  <si>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</si>
  <si>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</si>
  <si>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</si>
  <si>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</si>
  <si>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</si>
  <si>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</si>
  <si>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</si>
  <si>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</si>
  <si>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</si>
  <si>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</si>
  <si>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</si>
  <si>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</si>
  <si>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</si>
  <si>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</si>
  <si>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</si>
  <si>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</si>
  <si>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</si>
  <si>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</si>
  <si>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</si>
  <si>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</si>
  <si>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</si>
  <si>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</si>
  <si>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</si>
  <si>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</si>
  <si>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</si>
  <si>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</si>
  <si>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</si>
  <si>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</si>
  <si>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</si>
  <si>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</si>
  <si>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</si>
  <si>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</si>
  <si>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</si>
  <si>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</si>
  <si>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</si>
  <si>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</si>
  <si>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</si>
  <si>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</si>
  <si>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</si>
  <si>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</si>
  <si>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</si>
  <si>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</si>
  <si>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</si>
  <si>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</si>
  <si>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</si>
  <si>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</si>
  <si>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</si>
  <si>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</si>
  <si>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</si>
  <si>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</si>
  <si>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</si>
  <si>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</si>
  <si>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</si>
  <si>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</si>
  <si>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</si>
  <si>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</si>
  <si>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</si>
  <si>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</si>
  <si>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</si>
  <si>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</si>
  <si>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</si>
  <si>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</si>
  <si>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</si>
  <si>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</si>
  <si>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</si>
  <si>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</si>
  <si>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</si>
  <si>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</si>
  <si>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</si>
  <si>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</si>
  <si>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</si>
  <si>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</si>
  <si>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</si>
  <si>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</si>
  <si>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</si>
  <si>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</si>
  <si>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</si>
  <si>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</si>
  <si>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</si>
  <si>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</si>
  <si>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</si>
  <si>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</si>
  <si>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</si>
  <si>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</si>
  <si>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</si>
  <si>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</si>
  <si>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</si>
  <si>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</si>
  <si>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</si>
  <si>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</si>
  <si>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</si>
  <si>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</si>
  <si>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</si>
  <si>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</si>
  <si>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</si>
  <si>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</si>
  <si>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</si>
  <si>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</si>
  <si>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</si>
  <si>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</si>
  <si>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</si>
  <si>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</si>
  <si>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</si>
  <si>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</si>
  <si>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</si>
  <si>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</si>
  <si>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</si>
  <si>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</si>
  <si>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</si>
  <si>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</si>
  <si>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</si>
  <si>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</si>
  <si>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</si>
  <si>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</si>
  <si>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</si>
  <si>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</si>
  <si>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</si>
  <si>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</si>
  <si>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</si>
  <si>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</si>
  <si>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</si>
  <si>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</si>
  <si>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</si>
  <si>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</si>
  <si>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</si>
  <si>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</si>
  <si>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</si>
  <si>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</si>
  <si>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</si>
  <si>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</si>
  <si>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</si>
  <si>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</si>
  <si>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</si>
  <si>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</si>
  <si>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</si>
  <si>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</si>
  <si>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</si>
  <si>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</si>
  <si>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</si>
  <si>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</si>
  <si>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</si>
  <si>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</si>
  <si>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</si>
  <si>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</si>
  <si>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</si>
  <si>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</si>
  <si>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</si>
  <si>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</si>
  <si>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</si>
  <si>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</si>
  <si>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</si>
  <si>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</si>
  <si>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</si>
  <si>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</si>
  <si>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</si>
  <si>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</si>
  <si>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</si>
  <si>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</si>
  <si>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</si>
  <si>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</si>
  <si>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</si>
  <si>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</si>
  <si>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</si>
  <si>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</si>
  <si>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</si>
  <si>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</si>
  <si>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</si>
  <si>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</si>
  <si>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</si>
  <si>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</si>
  <si>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</si>
  <si>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</si>
  <si>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</si>
  <si>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</si>
  <si>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</si>
  <si>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</si>
  <si>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</si>
  <si>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</si>
  <si>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</si>
  <si>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</si>
  <si>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</si>
  <si>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</si>
  <si>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</si>
  <si>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</si>
  <si>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</si>
  <si>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</si>
  <si>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</si>
  <si>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</si>
  <si>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</si>
  <si>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</si>
  <si>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</si>
  <si>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</si>
  <si>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</si>
  <si>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</si>
  <si>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</si>
  <si>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</si>
  <si>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</si>
  <si>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</si>
  <si>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</si>
  <si>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</si>
  <si>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</si>
  <si>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</si>
  <si>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</si>
  <si>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</si>
  <si>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</si>
  <si>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</si>
  <si>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</si>
  <si>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</si>
  <si>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</si>
  <si>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</si>
  <si>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</si>
  <si>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</si>
  <si>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</si>
  <si>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</si>
  <si>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</si>
  <si>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</si>
  <si>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</si>
  <si>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</si>
  <si>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</si>
  <si>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</si>
  <si>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</si>
  <si>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</si>
  <si>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</si>
  <si>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</si>
  <si>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</si>
  <si>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</si>
  <si>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</si>
  <si>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</si>
  <si>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</si>
  <si>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</si>
  <si>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</si>
  <si>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</si>
  <si>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</si>
  <si>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</si>
  <si>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</si>
  <si>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</si>
  <si>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</si>
  <si>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</si>
  <si>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</si>
  <si>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</si>
  <si>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</si>
  <si>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</si>
  <si>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</si>
  <si>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</si>
  <si>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</si>
  <si>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</si>
  <si>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</si>
  <si>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</si>
  <si>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</si>
  <si>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</si>
  <si>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</si>
  <si>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</si>
  <si>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</si>
  <si>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</si>
  <si>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</si>
  <si>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</si>
  <si>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</si>
  <si>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</si>
  <si>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</si>
  <si>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</si>
  <si>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</si>
  <si>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</si>
  <si>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</si>
  <si>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</si>
  <si>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</si>
  <si>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</si>
  <si>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</si>
  <si>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</si>
  <si>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</si>
  <si>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</si>
  <si>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</si>
  <si>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</si>
  <si>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</si>
  <si>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</si>
  <si>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</si>
  <si>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</si>
  <si>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</si>
  <si>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</si>
  <si>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</si>
  <si>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</si>
  <si>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</si>
  <si>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</si>
  <si>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</si>
  <si>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</si>
  <si>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</si>
  <si>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</si>
  <si>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</si>
  <si>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</si>
  <si>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</si>
  <si>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</si>
  <si>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</si>
  <si>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</si>
  <si>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</si>
  <si>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</si>
  <si>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</si>
  <si>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</si>
  <si>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</si>
  <si>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</si>
  <si>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</si>
  <si>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</si>
  <si>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</si>
  <si>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</si>
  <si>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</si>
  <si>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</si>
  <si>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</si>
  <si>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</si>
  <si>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</si>
  <si>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</si>
  <si>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</si>
  <si>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</si>
  <si>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</si>
  <si>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</si>
  <si>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</si>
  <si>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</si>
  <si>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</si>
  <si>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</si>
  <si>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</si>
  <si>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</si>
  <si>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</si>
  <si>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</si>
  <si>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</si>
  <si>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</si>
  <si>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</si>
  <si>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</si>
  <si>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</si>
  <si>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</si>
  <si>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</si>
  <si>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</si>
  <si>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</si>
  <si>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</si>
  <si>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</si>
  <si>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</si>
  <si>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</si>
  <si>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</si>
  <si>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</si>
  <si>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</si>
  <si>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</si>
  <si>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</si>
  <si>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</si>
  <si>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</si>
  <si>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</si>
  <si>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</si>
  <si>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</si>
  <si>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</si>
  <si>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</si>
  <si>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</si>
  <si>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</si>
  <si>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</si>
  <si>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</si>
  <si>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</si>
  <si>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</si>
  <si>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</si>
  <si>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</si>
  <si>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</si>
  <si>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</si>
  <si>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</si>
  <si>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</si>
  <si>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</si>
  <si>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</si>
  <si>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</si>
  <si>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</si>
  <si>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</si>
  <si>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</si>
  <si>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</si>
  <si>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</si>
  <si>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</si>
  <si>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</si>
  <si>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</si>
  <si>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</si>
  <si>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</si>
  <si>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</si>
  <si>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</si>
  <si>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</si>
  <si>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</si>
  <si>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</si>
  <si>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</si>
  <si>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</si>
  <si>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</si>
  <si>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</si>
  <si>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</si>
  <si>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</si>
  <si>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</si>
  <si>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</si>
  <si>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</si>
  <si>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</si>
  <si>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</si>
  <si>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</si>
  <si>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</si>
  <si>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</si>
  <si>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</si>
  <si>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</si>
  <si>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</si>
  <si>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</si>
  <si>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</si>
  <si>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</si>
  <si>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</si>
  <si>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</si>
  <si>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</si>
  <si>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</si>
  <si>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</si>
  <si>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</si>
  <si>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</si>
  <si>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</si>
  <si>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</si>
  <si>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</si>
  <si>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</si>
  <si>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</si>
  <si>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</si>
  <si>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</si>
  <si>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</si>
  <si>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</si>
  <si>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</si>
  <si>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</si>
  <si>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</si>
  <si>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</si>
  <si>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</si>
  <si>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</si>
  <si>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</si>
  <si>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</si>
  <si>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</si>
  <si>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</si>
  <si>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</si>
  <si>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</si>
  <si>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</si>
  <si>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</si>
  <si>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</si>
  <si>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</si>
  <si>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</si>
  <si>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</si>
  <si>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</si>
  <si>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</si>
  <si>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</si>
  <si>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</si>
  <si>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</si>
  <si>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</si>
  <si>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</si>
  <si>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</si>
  <si>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</si>
  <si>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</si>
  <si>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</si>
  <si>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</si>
  <si>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</si>
  <si>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</si>
  <si>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</si>
  <si>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</si>
  <si>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</si>
  <si>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</si>
  <si>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</si>
  <si>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</si>
  <si>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</si>
  <si>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</si>
  <si>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</si>
  <si>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</si>
  <si>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</si>
  <si>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</si>
  <si>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</si>
  <si>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</si>
  <si>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</si>
  <si>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</si>
  <si>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</si>
  <si>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</si>
  <si>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</si>
  <si>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</si>
  <si>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</si>
  <si>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</si>
  <si>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</si>
  <si>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</si>
  <si>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</si>
  <si>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</si>
  <si>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</si>
  <si>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</si>
  <si>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</si>
  <si>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</si>
  <si>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</si>
  <si>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</si>
  <si>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</si>
  <si>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</si>
  <si>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</si>
  <si>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</si>
  <si>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</si>
  <si>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</si>
  <si>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</si>
  <si>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</si>
  <si>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</si>
  <si>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</si>
  <si>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</si>
  <si>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</si>
  <si>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</si>
  <si>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</si>
  <si>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</si>
  <si>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</si>
  <si>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</si>
  <si>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</si>
  <si>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</si>
  <si>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</si>
  <si>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</si>
  <si>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</si>
  <si>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</si>
  <si>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</si>
  <si>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</si>
  <si>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</si>
  <si>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</si>
  <si>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</si>
  <si>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</si>
  <si>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</si>
  <si>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</si>
  <si>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</si>
  <si>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</si>
  <si>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</si>
  <si>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</si>
  <si>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</si>
  <si>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</si>
  <si>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</si>
  <si>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</si>
  <si>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</si>
  <si>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</si>
  <si>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</si>
  <si>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</si>
  <si>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</si>
  <si>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</si>
  <si>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</si>
  <si>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</si>
  <si>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</si>
  <si>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</si>
  <si>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</si>
  <si>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</si>
  <si>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</si>
  <si>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</si>
  <si>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</si>
  <si>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</si>
  <si>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</si>
  <si>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</si>
  <si>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</si>
  <si>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</si>
  <si>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</si>
  <si>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</si>
  <si>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</si>
  <si>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</si>
  <si>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</si>
  <si>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</si>
  <si>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</si>
  <si>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</si>
  <si>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</si>
  <si>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</si>
  <si>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</si>
  <si>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</si>
  <si>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</si>
  <si>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</si>
  <si>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</si>
  <si>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</si>
  <si>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</si>
  <si>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</si>
  <si>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</si>
  <si>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</si>
  <si>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</si>
  <si>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</si>
  <si>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</si>
  <si>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</si>
  <si>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</si>
  <si>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</si>
  <si>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</si>
  <si>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</si>
  <si>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</si>
  <si>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</si>
  <si>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</si>
  <si>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</si>
  <si>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</si>
  <si>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</si>
  <si>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</si>
  <si>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</si>
  <si>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</si>
  <si>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</si>
  <si>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</si>
  <si>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</si>
  <si>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</si>
  <si>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</si>
  <si>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</si>
  <si>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</si>
  <si>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</si>
  <si>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</si>
  <si>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</si>
  <si>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</si>
  <si>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</si>
  <si>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</si>
  <si>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</si>
  <si>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</si>
  <si>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</si>
  <si>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</si>
  <si>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</si>
  <si>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</si>
  <si>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</si>
  <si>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</si>
  <si>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</si>
  <si>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</si>
  <si>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</si>
  <si>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</si>
  <si>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</si>
  <si>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</si>
  <si>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</si>
  <si>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</si>
  <si>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</si>
  <si>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</si>
  <si>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</si>
  <si>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</si>
  <si>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</si>
  <si>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</si>
  <si>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</si>
  <si>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</si>
  <si>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</si>
  <si>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</si>
  <si>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</si>
  <si>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</si>
  <si>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</si>
  <si>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</si>
  <si>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</si>
  <si>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</si>
  <si>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</si>
  <si>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</si>
  <si>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</si>
  <si>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</si>
  <si>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</si>
  <si>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</si>
  <si>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</si>
  <si>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</si>
  <si>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</si>
  <si>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</si>
  <si>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</si>
  <si>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</si>
  <si>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</si>
  <si>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</si>
  <si>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</si>
  <si>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</si>
  <si>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</si>
  <si>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</si>
  <si>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</si>
  <si>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</si>
  <si>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</si>
  <si>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</si>
  <si>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</si>
  <si>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</si>
  <si>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</si>
  <si>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</si>
  <si>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</si>
  <si>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</si>
  <si>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</si>
  <si>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</si>
  <si>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</si>
  <si>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</si>
  <si>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</si>
  <si>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</si>
  <si>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</si>
  <si>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</si>
  <si>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</si>
  <si>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</si>
  <si>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</si>
  <si>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</si>
  <si>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</si>
  <si>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</si>
  <si>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</si>
  <si>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</si>
  <si>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</si>
  <si>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</si>
  <si>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</si>
  <si>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</si>
  <si>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</si>
  <si>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</si>
  <si>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</si>
  <si>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</si>
  <si>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</si>
  <si>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</si>
  <si>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</si>
  <si>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</si>
  <si>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</si>
  <si>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</si>
  <si>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</si>
  <si>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</si>
  <si>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</si>
  <si>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</si>
  <si>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</si>
  <si>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</si>
  <si>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</si>
  <si>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</si>
  <si>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</si>
  <si>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</si>
  <si>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</si>
  <si>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</si>
  <si>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</si>
  <si>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</si>
  <si>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</si>
  <si>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</si>
  <si>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</si>
  <si>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</si>
  <si>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</si>
  <si>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</si>
  <si>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</si>
  <si>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</si>
  <si>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</si>
  <si>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</si>
  <si>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</si>
  <si>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</si>
  <si>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</si>
  <si>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</si>
  <si>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</si>
  <si>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</si>
  <si>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</si>
  <si>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</si>
  <si>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</si>
  <si>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</si>
  <si>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</si>
  <si>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</si>
  <si>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</si>
  <si>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</si>
  <si>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</si>
  <si>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</si>
  <si>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</si>
  <si>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</si>
  <si>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</si>
  <si>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</si>
  <si>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</si>
  <si>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</si>
  <si>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</si>
  <si>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</si>
  <si>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</si>
  <si>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</si>
  <si>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</si>
  <si>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</si>
  <si>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</si>
  <si>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</si>
  <si>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</si>
  <si>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</si>
  <si>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</si>
  <si>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</si>
  <si>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</si>
  <si>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</si>
  <si>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</si>
  <si>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</si>
  <si>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</si>
  <si>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</si>
  <si>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</si>
  <si>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</si>
  <si>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</si>
  <si>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</si>
  <si>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</si>
  <si>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</si>
  <si>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</si>
  <si>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</si>
  <si>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</si>
  <si>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</si>
  <si>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</si>
  <si>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</si>
  <si>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</si>
  <si>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</si>
  <si>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</si>
  <si>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</si>
  <si>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</si>
  <si>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</si>
  <si>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</si>
  <si>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</si>
  <si>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</si>
  <si>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</si>
  <si>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</si>
  <si>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</si>
  <si>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</si>
  <si>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</si>
  <si>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</si>
  <si>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</si>
  <si>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</si>
  <si>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</si>
  <si>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</si>
  <si>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</si>
  <si>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</si>
  <si>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</si>
  <si>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</si>
  <si>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</si>
  <si>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</si>
  <si>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</si>
  <si>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</si>
  <si>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</si>
  <si>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</si>
  <si>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</si>
  <si>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</si>
  <si>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</si>
  <si>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</si>
  <si>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</si>
  <si>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</si>
  <si>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</si>
  <si>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</si>
  <si>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</si>
  <si>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</si>
  <si>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</si>
  <si>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</si>
  <si>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</si>
  <si>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</si>
  <si>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</si>
  <si>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</si>
  <si>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</si>
  <si>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</si>
  <si>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</si>
  <si>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</si>
  <si>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</si>
  <si>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</si>
  <si>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</si>
  <si>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</si>
  <si>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</si>
  <si>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</si>
  <si>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</si>
  <si>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</si>
  <si>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</si>
  <si>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</si>
  <si>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</si>
  <si>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</si>
  <si>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</si>
  <si>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</si>
  <si>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</si>
  <si>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</si>
  <si>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</si>
  <si>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</si>
  <si>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</si>
  <si>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</si>
  <si>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</si>
  <si>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</si>
  <si>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</si>
  <si>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</si>
  <si>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</si>
  <si>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</si>
  <si>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</si>
  <si>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</si>
  <si>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</si>
  <si>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</si>
  <si>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</si>
  <si>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</si>
  <si>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</si>
  <si>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</si>
  <si>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</si>
  <si>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</si>
  <si>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</si>
  <si>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</si>
  <si>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</si>
  <si>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</si>
  <si>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</si>
  <si>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</si>
  <si>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</si>
  <si>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</si>
  <si>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</si>
  <si>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</si>
  <si>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</si>
  <si>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</si>
  <si>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</si>
  <si>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</si>
  <si>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</si>
  <si>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</si>
  <si>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</si>
  <si>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</si>
  <si>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</si>
  <si>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</si>
  <si>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</si>
  <si>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</si>
  <si>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</si>
  <si>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</si>
  <si>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</si>
  <si>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</si>
  <si>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</si>
  <si>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</si>
  <si>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</si>
  <si>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</si>
  <si>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</si>
  <si>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</si>
  <si>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</si>
  <si>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</si>
  <si>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</si>
  <si>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</si>
  <si>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</si>
  <si>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</si>
  <si>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</si>
  <si>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</si>
  <si>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</si>
  <si>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</si>
  <si>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</si>
  <si>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</si>
  <si>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</si>
  <si>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</si>
  <si>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</si>
  <si>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</si>
  <si>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</si>
  <si>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</si>
  <si>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</si>
  <si>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</si>
  <si>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</si>
  <si>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</si>
  <si>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</si>
  <si>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</si>
  <si>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</si>
  <si>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</si>
  <si>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</si>
  <si>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</si>
  <si>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</si>
  <si>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</si>
  <si>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</si>
  <si>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</si>
  <si>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</si>
  <si>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</si>
  <si>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</si>
  <si>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</si>
  <si>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</si>
  <si>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</si>
  <si>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</si>
  <si>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</si>
  <si>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</si>
  <si>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</si>
  <si>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</si>
  <si>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</si>
  <si>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</si>
  <si>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</si>
  <si>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</si>
  <si>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</si>
  <si>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</si>
  <si>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</si>
  <si>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</si>
  <si>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</si>
  <si>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</si>
  <si>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</si>
  <si>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</si>
  <si>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</si>
  <si>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</si>
  <si>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</si>
  <si>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</si>
  <si>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</si>
  <si>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</si>
  <si>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</si>
  <si>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</si>
  <si>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</si>
  <si>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</si>
  <si>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</si>
  <si>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</si>
  <si>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</si>
  <si>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</si>
  <si>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</si>
  <si>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</si>
  <si>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</si>
  <si>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</si>
  <si>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</si>
  <si>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</si>
  <si>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</si>
  <si>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MC1 09h10 / Devido interdição na via ZKEZGA1, Alterado programação para solicitar MC1 em ZYU /</t>
  </si>
  <si>
    <t>MC1 09h10 / Devido interdição na via ZKEZGA1, Alterado programação para solicitar MC1 em ZYU / Em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</si>
  <si>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</si>
  <si>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</si>
  <si>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</si>
  <si>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</si>
  <si>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</si>
  <si>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</si>
  <si>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</si>
  <si>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</si>
  <si>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deslocamento para km de descarga.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</si>
  <si>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</si>
  <si>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</si>
  <si>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</si>
  <si>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</si>
  <si>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</si>
  <si>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</si>
  <si>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</si>
  <si>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</si>
  <si>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V96 solicita MC1 em K67ZEV-2 às 07h20 e circula em licença até o KM 156+900 em 157156-1</t>
  </si>
  <si>
    <t>W97 solicita MC1 em ZEM-1 às 07h00 e circula em licença até o KM 154+350 em 155154-1;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</si>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</sst>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456" activePane="bottomRight" state="frozen"/>
      <selection pane="bottomRight" activeCell="M467" sqref="M46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/>
      <c r="BN417" s="15"/>
      <c r="BO417" s="165"/>
      <c r="BP417" s="17"/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/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1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tr">
        <f>IF(BS_CONTROLE[[#This Row],[Local - Partida]]=0, "-", BS_CONTROLE[[#This Row],[Local - Partida]])</f>
        <v>ZKEZGA1</v>
      </c>
      <c r="AL423" s="258" t="str">
        <f>IF(BS_CONTROLE[[#This Row],[Local - Encerramento]]=0, "-", BS_CONTROLE[[#This Row],[Local - Encerramento]])</f>
        <v>ZQBZBV</v>
      </c>
      <c r="AM423" s="258" t="str">
        <f>IF(BS_CONTROLE[[#This Row],[Entre - Estações]]=0, "-", BS_CONTROLE[[#This Row],[Entre - Estações]])</f>
        <v>ZKEZGA-ZBV</v>
      </c>
      <c r="AN423" s="258" t="str">
        <f>IF(BS_CONTROLE[[#This Row],[SB]]=0, "-", BS_CONTROLE[[#This Row],[SB]])</f>
        <v>ZKEZGAZBV</v>
      </c>
      <c r="AO423" s="259">
        <f>IF(BS_CONTROLE[[#This Row],[SUB]]=0, "-", BS_CONTROLE[[#This Row],[SUB]])</f>
        <v>49</v>
      </c>
      <c r="AP423" s="260">
        <f>IF(BS_CONTROLE[[#This Row],[KM - Inicio]]=0, "-", BS_CONTROLE[[#This Row],[KM - Inicio]])</f>
        <v>147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/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1544</v>
      </c>
      <c r="BK423" s="17" t="s">
        <v>1545</v>
      </c>
      <c r="BL423" s="16"/>
      <c r="BM423" s="15"/>
      <c r="BN423" s="15"/>
      <c r="BO423" s="165"/>
      <c r="BP423" s="17"/>
      <c r="BQ423" s="13" t="str">
        <f t="shared" si="39"/>
        <v>Produção</v>
      </c>
      <c r="BR423" s="19">
        <f t="shared" si="40"/>
        <v>1</v>
      </c>
      <c r="BS423" s="19">
        <f t="shared" si="41"/>
        <v>0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1546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1547</v>
      </c>
      <c r="BK425" s="17" t="s">
        <v>1547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1547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1548</v>
      </c>
      <c r="BK426" s="17" t="s">
        <v>1548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1548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1548</v>
      </c>
      <c r="BK427" s="17" t="s">
        <v>1548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1548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1548</v>
      </c>
      <c r="BK428" s="17" t="s">
        <v>1548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1548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1548</v>
      </c>
      <c r="BK429" s="17" t="s">
        <v>1548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1548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1548</v>
      </c>
      <c r="BK430" s="17" t="s">
        <v>1548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1548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1548</v>
      </c>
      <c r="BK431" s="17" t="s">
        <v>1548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1548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1549</v>
      </c>
      <c r="BK432" s="17" t="s">
        <v>1550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1550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1</v>
      </c>
      <c r="BI437" s="17"/>
      <c r="BJ437" s="17" t="s">
        <v>993</v>
      </c>
      <c r="BK437" s="17" t="s">
        <v>1551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1551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1552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/>
      <c r="AT439" s="39"/>
      <c r="AU439" s="39"/>
      <c r="AV439" s="39"/>
      <c r="AW439" s="39"/>
      <c r="AX439" s="39"/>
      <c r="AY439" s="293">
        <f t="shared" si="44"/>
        <v>0</v>
      </c>
      <c r="AZ439" s="14"/>
      <c r="BA439" s="72"/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1</v>
      </c>
      <c r="BI439" s="17"/>
      <c r="BJ439" s="17" t="s">
        <v>1553</v>
      </c>
      <c r="BK439" s="17" t="s">
        <v>1554</v>
      </c>
      <c r="BL439" s="16"/>
      <c r="BM439" s="15"/>
      <c r="BN439" s="15"/>
      <c r="BO439" s="165"/>
      <c r="BP439" s="17"/>
      <c r="BQ439" s="13" t="str">
        <f t="shared" si="45"/>
        <v>Produção e Intervalo</v>
      </c>
      <c r="BR439" s="19">
        <f t="shared" si="46"/>
        <v>0</v>
      </c>
      <c r="BS439" s="19">
        <f t="shared" si="47"/>
        <v>0</v>
      </c>
      <c r="BT439" s="225" t="str">
        <f t="shared" si="48"/>
        <v/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1555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1556</v>
      </c>
      <c r="BK441" s="17" t="s">
        <v>1557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1557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1558</v>
      </c>
      <c r="BK442" s="17" t="s">
        <v>1558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1558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1559</v>
      </c>
      <c r="BK443" s="17" t="s">
        <v>1559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1559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1560</v>
      </c>
      <c r="BK444" s="17" t="s">
        <v>1560</v>
      </c>
      <c r="BL444" s="16"/>
      <c r="BM444" s="15" t="s">
        <v>696</v>
      </c>
      <c r="BN444" s="15" t="s">
        <v>696</v>
      </c>
      <c r="BO444" s="165" t="s">
        <v>696</v>
      </c>
      <c r="BP444" s="17"/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>W6046009</v>
      </c>
      <c r="B456" s="171">
        <v>46009</v>
      </c>
      <c r="C456" s="8"/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/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/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>MOD ZRB ZEV46009</v>
      </c>
      <c r="B458" s="171">
        <v>46009</v>
      </c>
      <c r="C458" s="8"/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0.33333333333333331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1561</v>
      </c>
      <c r="X458" s="52" t="s">
        <v>661</v>
      </c>
      <c r="Y458" s="158"/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1562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/>
      <c r="AS458" s="242"/>
      <c r="AT458" s="242"/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</v>
      </c>
      <c r="AZ458" s="14"/>
      <c r="BA458" s="72"/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</v>
      </c>
      <c r="BS458" s="19">
        <f>IF(OR(B458="",F458=""),"*",BA458/Q458)</f>
        <v>0</v>
      </c>
      <c r="BT458" s="225" t="str">
        <f t="shared" si="48"/>
        <v/>
      </c>
    </row>
    <row r="459" spans="1:72" hidden="1">
      <c r="A459" s="167" t="str">
        <f t="shared" si="50"/>
        <v>V9646009</v>
      </c>
      <c r="B459" s="171">
        <v>46009</v>
      </c>
      <c r="C459" s="8"/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1563</v>
      </c>
      <c r="X459" s="52" t="s">
        <v>661</v>
      </c>
      <c r="Y459" s="158"/>
      <c r="Z459" s="158"/>
      <c r="AA459" s="217">
        <v>1</v>
      </c>
      <c r="AB459" s="71" t="s">
        <v>657</v>
      </c>
      <c r="AC459" s="71" t="s">
        <v>652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0</v>
      </c>
      <c r="AZ459" s="14"/>
      <c r="BA459" s="72"/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Produção e Intervalo</v>
      </c>
      <c r="BR459" s="19">
        <f>IF(OR(B459="",F459=""),"*",AY459/P459)</f>
        <v>0</v>
      </c>
      <c r="BS459" s="19">
        <f>IF(OR(B459="",F459=""),"*",BA459/Q459)</f>
        <v>0</v>
      </c>
      <c r="BT459" s="225" t="str">
        <f t="shared" si="48"/>
        <v/>
      </c>
    </row>
    <row r="460" spans="1:72" hidden="1">
      <c r="A460" s="167" t="str">
        <f t="shared" si="50"/>
        <v>W9746009</v>
      </c>
      <c r="B460" s="171">
        <v>46009</v>
      </c>
      <c r="C460" s="8"/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1564</v>
      </c>
      <c r="X460" s="52" t="s">
        <v>661</v>
      </c>
      <c r="Y460" s="158"/>
      <c r="Z460" s="158"/>
      <c r="AA460" s="217">
        <v>2</v>
      </c>
      <c r="AB460" s="71" t="s">
        <v>657</v>
      </c>
      <c r="AC460" s="71" t="s">
        <v>652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0</v>
      </c>
      <c r="AZ460" s="14"/>
      <c r="BA460" s="72"/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Produção e Intervalo</v>
      </c>
      <c r="BR460" s="19">
        <f>IF(OR(B460="",F460=""),"*",AY460/P460)</f>
        <v>0</v>
      </c>
      <c r="BS460" s="19">
        <f>IF(OR(B460="",F460=""),"*",BA460/Q460)</f>
        <v>0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>JACIANO (TF-674)46009</v>
      </c>
      <c r="B463" s="171">
        <v>46009</v>
      </c>
      <c r="C463" s="8"/>
      <c r="D463" s="52" t="s">
        <v>602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967</v>
      </c>
      <c r="W463" s="173" t="s">
        <v>935</v>
      </c>
      <c r="X463" s="52" t="s">
        <v>666</v>
      </c>
      <c r="Y463" s="158"/>
      <c r="Z463" s="158"/>
      <c r="AA463" s="84" t="s">
        <v>317</v>
      </c>
      <c r="AB463" s="71" t="s">
        <v>317</v>
      </c>
      <c r="AC463" s="71" t="s">
        <v>652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idden="1">
      <c r="A464" s="167" t="str">
        <f t="shared" si="50"/>
        <v>W6146009</v>
      </c>
      <c r="B464" s="171">
        <v>46009</v>
      </c>
      <c r="C464" s="8"/>
      <c r="D464" s="52" t="s">
        <v>541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">
        <v>961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962</v>
      </c>
      <c r="W464" s="261" t="s">
        <v>963</v>
      </c>
      <c r="X464" s="52" t="s">
        <v>666</v>
      </c>
      <c r="Y464" s="158"/>
      <c r="Z464" s="158"/>
      <c r="AA464" s="84">
        <v>1</v>
      </c>
      <c r="AB464" s="71" t="s">
        <v>657</v>
      </c>
      <c r="AC464" s="71" t="s">
        <v>652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ZEV-ZXW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0</v>
      </c>
      <c r="AZ464" s="14"/>
      <c r="BA464" s="72"/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Produção e Intervalo</v>
      </c>
      <c r="BR464" s="19">
        <f>IF(OR(B464="",F464=""),"*",AY464/P464)</f>
        <v>0</v>
      </c>
      <c r="BS464" s="19">
        <f>IF(OR(B464="",F464=""),"*",BA464/Q464)</f>
        <v>0</v>
      </c>
      <c r="BT464" s="225" t="str">
        <f t="shared" si="48"/>
        <v/>
      </c>
    </row>
    <row r="465" spans="1:72" hidden="1">
      <c r="A465" s="167" t="str">
        <f t="shared" si="50"/>
        <v>MOD ZGP46009</v>
      </c>
      <c r="B465" s="171">
        <v>46009</v>
      </c>
      <c r="C465" s="8"/>
      <c r="D465" s="52" t="s">
        <v>1028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1030</v>
      </c>
      <c r="W465" s="277" t="s">
        <v>1565</v>
      </c>
      <c r="X465" s="52" t="s">
        <v>661</v>
      </c>
      <c r="Y465" s="158"/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/>
      <c r="AS465" s="242"/>
      <c r="AT465" s="242"/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</v>
      </c>
      <c r="AZ465" s="14"/>
      <c r="BA465" s="72"/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</v>
      </c>
      <c r="BS465" s="19">
        <f>IF(OR(B465="",F465=""),"*",BA465/Q465)</f>
        <v>0</v>
      </c>
      <c r="BT465" s="225" t="str">
        <f t="shared" si="48"/>
        <v/>
      </c>
    </row>
    <row r="466" spans="1:72" hidden="1">
      <c r="A466" s="167" t="str">
        <f t="shared" si="50"/>
        <v>V8546009</v>
      </c>
      <c r="B466" s="171">
        <v>46009</v>
      </c>
      <c r="C466" s="8"/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955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1030</v>
      </c>
      <c r="W466" s="173" t="s">
        <v>1097</v>
      </c>
      <c r="X466" s="52" t="s">
        <v>661</v>
      </c>
      <c r="Y466" s="158"/>
      <c r="Z466" s="158"/>
      <c r="AA466" s="84">
        <v>1</v>
      </c>
      <c r="AB466" s="71" t="s">
        <v>657</v>
      </c>
      <c r="AC466" s="71" t="s">
        <v>652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/>
      <c r="AS466" s="242"/>
      <c r="AT466" s="242"/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0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 e Intervalo</v>
      </c>
      <c r="BR466" s="19">
        <f>IF(OR(B466="",F466=""),"*",AY466/P466)</f>
        <v>0</v>
      </c>
      <c r="BS466" s="19">
        <f>IF(OR(B466="",F466=""),"*",BA466/Q466)</f>
        <v>0</v>
      </c>
      <c r="BT466" s="225" t="str">
        <f t="shared" si="48"/>
        <v/>
      </c>
    </row>
    <row r="467" spans="1:72" hidden="1">
      <c r="A467" s="167" t="str">
        <f t="shared" si="50"/>
        <v>W6246009</v>
      </c>
      <c r="B467" s="171">
        <v>46009</v>
      </c>
      <c r="C467" s="8"/>
      <c r="D467" s="52" t="s">
        <v>542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955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1030</v>
      </c>
      <c r="W467" s="173" t="s">
        <v>1034</v>
      </c>
      <c r="X467" s="52" t="s">
        <v>661</v>
      </c>
      <c r="Y467" s="158"/>
      <c r="Z467" s="158"/>
      <c r="AA467" s="217">
        <v>1</v>
      </c>
      <c r="AB467" s="172" t="s">
        <v>657</v>
      </c>
      <c r="AC467" s="172" t="s">
        <v>652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/>
      <c r="AS467" s="242"/>
      <c r="AT467" s="242"/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0</v>
      </c>
      <c r="AZ467" s="14"/>
      <c r="BA467" s="72"/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Produção e Intervalo</v>
      </c>
      <c r="BR467" s="19">
        <f>IF(OR(B467="",F467=""),"*",AY467/P467)</f>
        <v>0</v>
      </c>
      <c r="BS467" s="19">
        <f>IF(OR(B467="",F467=""),"*",BA467/Q467)</f>
        <v>0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04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04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04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04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04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04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04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04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04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04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04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04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04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04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04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04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04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04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44:Q451 O456:Q456 O463:Q463 O465:Q467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51 W423:X423 X415:Y418 X419:X422 Y419:Y423 V424:Y440 V444:X444 Y441:Y444 V456:W456 V463:W463 W466:W46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51 AA456 AD456 AA458:AD458 AA462:AD464 AA466:AD466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" name="Range1_14_1_1_1"/>
    <protectedRange sqref="F6:F7 F25 F14 F31:F32 F56:F57 F80:F81 F113 F107:F108 F159:F160 F169 F187:F188 F218 F220 F251 F253 F261 F283 F287 F337 F341 F364 F368 F393 F416" name="Range1_14_1_2_1"/>
    <protectedRange sqref="J7 J27 J20 J25 J14 J75 J97 J103 J113 J144 J148 J151 J156:J157 J169 J178 J183 J206 J212 J215 J241 J261 J279 J305 J300:J301 J325:J326 J334 J343 J354:J355 J361 J357:J358 J388 J410 J426 J443 J462 J464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" name="Range1_19_1"/>
    <protectedRange sqref="AA27:AC27 AA25:AE25 AA75:AC75 AA103:AC103 AA148:AE148 AA151:AC151 AA212:AE212 AA301:AE301 AA326:AE326 AA358:AE358 AA408:AE408 AA467:AE46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1566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1567</v>
      </c>
      <c r="C4" s="331" t="s">
        <v>1568</v>
      </c>
      <c r="D4" s="331" t="s">
        <v>1569</v>
      </c>
      <c r="E4" s="331" t="s">
        <v>1570</v>
      </c>
      <c r="F4" s="331" t="s">
        <v>8</v>
      </c>
      <c r="G4" s="331" t="s">
        <v>1571</v>
      </c>
    </row>
    <row r="5" spans="2:8">
      <c r="B5" s="334" t="s">
        <v>1152</v>
      </c>
      <c r="C5" s="334">
        <v>314978</v>
      </c>
      <c r="D5" s="334" t="s">
        <v>1572</v>
      </c>
      <c r="E5" s="334" t="s">
        <v>539</v>
      </c>
      <c r="F5" s="334" t="s">
        <v>101</v>
      </c>
      <c r="G5" s="335">
        <v>46143</v>
      </c>
    </row>
    <row r="6" spans="2:8">
      <c r="B6" s="334" t="s">
        <v>1573</v>
      </c>
      <c r="C6" s="334">
        <v>256790</v>
      </c>
      <c r="D6" s="334" t="s">
        <v>1574</v>
      </c>
      <c r="E6" s="334" t="s">
        <v>539</v>
      </c>
      <c r="F6" s="334" t="s">
        <v>1575</v>
      </c>
      <c r="G6" s="335">
        <v>45992</v>
      </c>
    </row>
    <row r="7" spans="2:8">
      <c r="B7" s="334" t="s">
        <v>1576</v>
      </c>
      <c r="C7" s="334">
        <v>265193</v>
      </c>
      <c r="D7" s="334" t="s">
        <v>1577</v>
      </c>
      <c r="E7" s="334" t="s">
        <v>540</v>
      </c>
      <c r="F7" s="334" t="s">
        <v>1499</v>
      </c>
      <c r="G7" s="334" t="s">
        <v>1578</v>
      </c>
    </row>
    <row r="8" spans="2:8">
      <c r="B8" s="334" t="s">
        <v>1579</v>
      </c>
      <c r="C8" s="334">
        <v>293716</v>
      </c>
      <c r="D8" s="334" t="s">
        <v>1580</v>
      </c>
      <c r="E8" s="334" t="s">
        <v>540</v>
      </c>
      <c r="F8" s="334" t="s">
        <v>1499</v>
      </c>
      <c r="G8" s="335">
        <v>46204</v>
      </c>
    </row>
    <row r="9" spans="2:8">
      <c r="B9" s="334" t="s">
        <v>1581</v>
      </c>
      <c r="C9" s="334">
        <v>257258</v>
      </c>
      <c r="D9" s="334" t="s">
        <v>1582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1583</v>
      </c>
      <c r="C10" s="334">
        <v>371147</v>
      </c>
      <c r="D10" s="334" t="s">
        <v>1584</v>
      </c>
      <c r="E10" s="334" t="s">
        <v>541</v>
      </c>
      <c r="F10" s="334" t="s">
        <v>144</v>
      </c>
      <c r="G10" s="334" t="s">
        <v>1578</v>
      </c>
    </row>
    <row r="11" spans="2:8">
      <c r="B11" s="334" t="s">
        <v>1585</v>
      </c>
      <c r="C11" s="334">
        <v>259230</v>
      </c>
      <c r="D11" s="334" t="s">
        <v>1586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1587</v>
      </c>
      <c r="C12" s="334">
        <v>370705</v>
      </c>
      <c r="D12" s="334"/>
      <c r="E12" s="334" t="s">
        <v>541</v>
      </c>
      <c r="F12" s="334" t="s">
        <v>144</v>
      </c>
      <c r="G12" s="334" t="s">
        <v>1578</v>
      </c>
    </row>
    <row r="13" spans="2:8">
      <c r="B13" s="334" t="s">
        <v>1588</v>
      </c>
      <c r="C13" s="334">
        <v>258542</v>
      </c>
      <c r="D13" s="334" t="s">
        <v>1589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1590</v>
      </c>
      <c r="C14" s="334">
        <v>257050</v>
      </c>
      <c r="D14" s="334" t="s">
        <v>1591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1592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1593</v>
      </c>
      <c r="E3" s="326" t="s">
        <v>1594</v>
      </c>
      <c r="F3" s="326" t="s">
        <v>1595</v>
      </c>
      <c r="G3" s="331" t="s">
        <v>1596</v>
      </c>
      <c r="H3" s="326" t="s">
        <v>1597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1598</v>
      </c>
      <c r="H4" s="329"/>
    </row>
    <row r="5" spans="3:8" ht="29.25">
      <c r="C5" s="327" t="s">
        <v>539</v>
      </c>
      <c r="D5" s="327" t="s">
        <v>1599</v>
      </c>
      <c r="E5" s="328">
        <v>46000</v>
      </c>
      <c r="F5" s="327">
        <v>9000</v>
      </c>
      <c r="G5" s="332" t="s">
        <v>1600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1601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1602</v>
      </c>
      <c r="G7" s="333" t="s">
        <v>1603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1604</v>
      </c>
      <c r="G8" s="332" t="s">
        <v>1605</v>
      </c>
      <c r="H8" s="327" t="s">
        <v>1606</v>
      </c>
    </row>
    <row r="9" spans="3:8">
      <c r="C9" s="327" t="s">
        <v>463</v>
      </c>
      <c r="D9" s="327" t="s">
        <v>1607</v>
      </c>
      <c r="E9" s="328">
        <v>45993</v>
      </c>
      <c r="F9" s="327">
        <v>12000</v>
      </c>
      <c r="G9" s="332" t="s">
        <v>1608</v>
      </c>
      <c r="H9" s="327"/>
    </row>
    <row r="10" spans="3:8" ht="29.25">
      <c r="C10" s="327" t="s">
        <v>463</v>
      </c>
      <c r="D10" s="327" t="s">
        <v>1609</v>
      </c>
      <c r="E10" s="328">
        <v>45993</v>
      </c>
      <c r="F10" s="327">
        <v>9000</v>
      </c>
      <c r="G10" s="332" t="s">
        <v>1610</v>
      </c>
      <c r="H10" s="327"/>
    </row>
    <row r="11" spans="3:8" ht="29.25">
      <c r="C11" s="327" t="s">
        <v>463</v>
      </c>
      <c r="D11" s="327" t="s">
        <v>1611</v>
      </c>
      <c r="E11" s="328">
        <v>45993</v>
      </c>
      <c r="F11" s="327">
        <v>10000</v>
      </c>
      <c r="G11" s="332" t="s">
        <v>1610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1612</v>
      </c>
      <c r="H12" s="327" t="s">
        <v>1606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426" sqref="E4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1613</v>
      </c>
      <c r="W1" s="397"/>
      <c r="X1" s="397"/>
      <c r="Y1" s="104"/>
    </row>
    <row r="2" spans="1:25" s="101" customFormat="1" ht="11.25" customHeight="1">
      <c r="A2" s="105" t="s">
        <v>1614</v>
      </c>
      <c r="B2" s="105" t="s">
        <v>1615</v>
      </c>
      <c r="C2" s="105" t="s">
        <v>313</v>
      </c>
      <c r="D2" s="106" t="s">
        <v>873</v>
      </c>
      <c r="E2" s="106" t="s">
        <v>874</v>
      </c>
      <c r="F2" s="106" t="s">
        <v>1616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1617</v>
      </c>
      <c r="U2" s="108" t="s">
        <v>876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400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1430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40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15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400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1430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40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19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430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2380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24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400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400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1430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40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15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19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12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400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400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1430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40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15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19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60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400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400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1430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15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40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19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60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2380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24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400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40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19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400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400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400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1430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15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40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19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400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400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1430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15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40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19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400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400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1430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15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19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19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430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2380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60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400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1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24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2380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400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400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1430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15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40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19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19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1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1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1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400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1430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15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40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19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400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19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40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1700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400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15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40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19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40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1700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400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1700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400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1430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15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40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19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400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1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1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>
        <f ca="1">_xlfn.XLOOKUP(G346&amp;$X$2,BS_CONTROLE[CHAVE],BS_CONTROLE[Quantidade_11],"-")</f>
        <v>1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430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1700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400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1430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15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40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19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400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>
        <f ca="1">_xlfn.XLOOKUP(G372&amp;$X$2,BS_CONTROLE[CHAVE],BS_CONTROLE[Quantidade_11],"-")</f>
        <v>1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>
        <f ca="1">_xlfn.XLOOKUP(G374&amp;$X$2,BS_CONTROLE[CHAVE],BS_CONTROLE[Quantidade_11],"-")</f>
        <v>1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430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1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12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>
        <f ca="1">_xlfn.XLOOKUP(G382&amp;$W$2,BS_CONTROLE[CHAVE],BS_CONTROLE[Quantidade_11],"-")</f>
        <v>0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2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1700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400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60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400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1430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15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40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19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430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1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2380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24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>
        <f ca="1">_xlfn.XLOOKUP(G403&amp;$W$2,BS_CONTROLE[CHAVE],BS_CONTROLE[Quantidade_11],"-")</f>
        <v>0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1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1700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400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12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400</v>
      </c>
      <c r="X413" s="112">
        <f ca="1">_xlfn.XLOOKUP(G413&amp;$X$2,BS_CONTROLE[CHAVE],BS_CONTROLE[Quantidade_11],"-")</f>
        <v>0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1430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15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40</v>
      </c>
      <c r="X416" s="112">
        <f ca="1">_xlfn.XLOOKUP(G416&amp;$X$2,BS_CONTROLE[CHAVE],BS_CONTROLE[Quantidade_11],"-")</f>
        <v>0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19</v>
      </c>
      <c r="X417" s="112">
        <f ca="1">_xlfn.XLOOKUP(G417&amp;$X$2,BS_CONTROLE[CHAVE],BS_CONTROLE[Quantidade_11],"-")</f>
        <v>0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40</v>
      </c>
      <c r="X420" s="112">
        <f ca="1">_xlfn.XLOOKUP(G420&amp;$X$2,BS_CONTROLE[CHAVE],BS_CONTROLE[Quantidade_11],"-")</f>
        <v>0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1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1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>
        <f ca="1">_xlfn.XLOOKUP(G426&amp;$X$2,BS_CONTROLE[CHAVE],BS_CONTROLE[Quantidade_11],"-")</f>
        <v>1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>
        <f ca="1">_xlfn.XLOOKUP(G427&amp;$X$2,BS_CONTROLE[CHAVE],BS_CONTROLE[Quantidade_11],"-")</f>
        <v>1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>
        <f ca="1">_xlfn.XLOOKUP(G428&amp;$X$2,BS_CONTROLE[CHAVE],BS_CONTROLE[Quantidade_11],"-")</f>
        <v>1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430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>
        <f ca="1">_xlfn.XLOOKUP(G440&amp;$X$2,BS_CONTROLE[CHAVE],BS_CONTROLE[Quantidade_11],"-")</f>
        <v>0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1700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400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1618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1619</v>
      </c>
      <c r="D5" s="399"/>
      <c r="E5" s="399"/>
      <c r="F5" s="399"/>
      <c r="G5" s="399"/>
      <c r="H5" s="399"/>
      <c r="I5" s="399"/>
      <c r="J5" s="400"/>
      <c r="K5" s="401" t="s">
        <v>1620</v>
      </c>
      <c r="L5" s="402"/>
      <c r="M5" s="402"/>
      <c r="N5" s="402"/>
      <c r="O5" s="403" t="s">
        <v>1621</v>
      </c>
      <c r="P5" s="404"/>
      <c r="Q5" s="405"/>
    </row>
    <row r="6" spans="1:17" s="94" customFormat="1" ht="15.75" customHeight="1">
      <c r="A6" s="88" t="s">
        <v>1616</v>
      </c>
      <c r="B6" s="95" t="s">
        <v>1615</v>
      </c>
      <c r="C6" s="96" t="s">
        <v>873</v>
      </c>
      <c r="D6" s="97" t="s">
        <v>874</v>
      </c>
      <c r="E6" s="96" t="s">
        <v>1622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1623</v>
      </c>
      <c r="M6" s="139" t="s">
        <v>335</v>
      </c>
      <c r="N6" s="140" t="s">
        <v>868</v>
      </c>
      <c r="O6" s="246" t="s">
        <v>911</v>
      </c>
      <c r="P6" s="157"/>
      <c r="Q6" s="193" t="s">
        <v>1624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ZKEZGA1</v>
      </c>
      <c r="L403" s="141" t="str">
        <f>IF(SP_SUL!AM423="","*",SP_SUL!AM423)</f>
        <v>ZKEZGA-ZBV</v>
      </c>
      <c r="M403" s="141">
        <f>IF(SP_SUL!AP423="","*",SP_SUL!AP423)</f>
        <v>147</v>
      </c>
      <c r="N403" s="141" t="str">
        <f>IF(SP_SUL!AM423="","*",SP_SUL!AM423)</f>
        <v>ZKEZGA-ZBV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Em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1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1</v>
      </c>
      <c r="P418" s="91"/>
      <c r="Q418" s="145" t="str">
        <f>IF($A$2=1,IF(SP_SUL!BJ439="","*",SP_SUL!BJ439),IF(SP_SUL!BK439="","*",SP_SUL!BK439))</f>
        <v>MC1 11h13 /autorizado entrada na via 12h21/   Em deslocamento para km de descarga.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46009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46009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0.33333333333333331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>
        <f>IF(SP_SUL!B459="","*",SP_SUL!B459)</f>
        <v>46009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>
        <f>IF(SP_SUL!B460="","*",SP_SUL!B460)</f>
        <v>46009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46009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>
        <f>IF(SP_SUL!B464="","*",SP_SUL!B464)</f>
        <v>46009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ZEV-ZXW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ZEV-ZXW</v>
      </c>
      <c r="M443" s="141">
        <f>IF(SP_SUL!AP464="","*",SP_SUL!AP464)</f>
        <v>83.7</v>
      </c>
      <c r="N443" s="141" t="str">
        <f>IF(SP_SUL!AM464="","*",SP_SUL!AM464)</f>
        <v>ZEV-ZXW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>
        <f>IF(SP_SUL!B465="","*",SP_SUL!B465)</f>
        <v>46009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-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-</v>
      </c>
      <c r="M444" s="141">
        <f>IF(SP_SUL!AP465="","*",SP_SUL!AP465)</f>
        <v>102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>
        <f>IF(SP_SUL!B466="","*",SP_SUL!B466)</f>
        <v>46009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-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-</v>
      </c>
      <c r="M445" s="141">
        <f>IF(SP_SUL!AP466="","*",SP_SUL!AP466)</f>
        <v>103.1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>
        <f>IF(SP_SUL!B467="","*",SP_SUL!B467)</f>
        <v>46009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-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-</v>
      </c>
      <c r="M446" s="141">
        <f>IF(SP_SUL!AP467="","*",SP_SUL!AP467)</f>
        <v>103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1625</v>
      </c>
      <c r="C2" s="96" t="s">
        <v>858</v>
      </c>
      <c r="D2" s="96" t="s">
        <v>860</v>
      </c>
      <c r="E2" s="96" t="s">
        <v>1626</v>
      </c>
      <c r="F2" s="96" t="s">
        <v>1627</v>
      </c>
      <c r="G2" s="96" t="s">
        <v>1628</v>
      </c>
      <c r="H2" s="96" t="s">
        <v>1629</v>
      </c>
      <c r="I2" s="96" t="s">
        <v>1630</v>
      </c>
      <c r="J2" s="96" t="s">
        <v>1631</v>
      </c>
      <c r="K2" s="131" t="s">
        <v>1632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>
        <f>IF(SP_SUL!B456="","*",SP_SUL!B456)</f>
        <v>46009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>
        <f>IF(SP_SUL!B458="","*",SP_SUL!B458)</f>
        <v>46009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*</v>
      </c>
      <c r="C435" s="121">
        <f>IF(SP_SUL!B459="","*",SP_SUL!B459)</f>
        <v>46009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*</v>
      </c>
      <c r="C436" s="121">
        <f>IF(SP_SUL!B460="","*",SP_SUL!B460)</f>
        <v>46009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>
        <f>IF(SP_SUL!B463="","*",SP_SUL!B463)</f>
        <v>46009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*</v>
      </c>
      <c r="C440" s="121">
        <f>IF(SP_SUL!B464="","*",SP_SUL!B464)</f>
        <v>46009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ZEV-ZXW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>
        <f>IF(SP_SUL!AA464="","*",SP_SUL!AA464)</f>
        <v>1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*</v>
      </c>
      <c r="C441" s="121">
        <f>IF(SP_SUL!B465="","*",SP_SUL!B465)</f>
        <v>46009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-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>
        <f>IF(SP_SUL!B466="","*",SP_SUL!B466)</f>
        <v>46009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-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*</v>
      </c>
      <c r="C443" s="121">
        <f>IF(SP_SUL!B467="","*",SP_SUL!B467)</f>
        <v>46009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-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2025-12-18T17:07:39Z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