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88" documentId="8_{B6337239-1A00-434D-AAD0-422EA1FEB5AE}" xr6:coauthVersionLast="47" xr6:coauthVersionMax="47" xr10:uidLastSave="{DE978243-987B-4F2D-9102-2212CDD1154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/>
  <c r="L114" i="16" s="1"/>
  <c r="R117" i="1"/>
  <c r="S117" i="1" a="1"/>
  <c r="S117" i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Q320" i="1" s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Q434" i="1" s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Q443" i="1" s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Q460" i="1" s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Q472" i="1" s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Q514" i="1" s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Q526" i="1" s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Q541" i="1" s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Q564" i="1" s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Q676" i="1" s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Q703" i="1" s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Q766" i="1" s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Q793" i="1" s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17" i="16" l="1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<sst xmlns="http://schemas.openxmlformats.org/spreadsheetml/2006/main" count="4381" uniqueCount="1355">
  <si>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</si>
  <si>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</si>
  <si>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</si>
  <si>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</si>
  <si>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</si>
  <si>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</si>
  <si>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</si>
  <si>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</si>
  <si>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</si>
  <si>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</si>
  <si>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</si>
  <si>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</si>
  <si>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</si>
  <si>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</si>
  <si>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</si>
  <si>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</si>
  <si>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</si>
  <si>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</si>
  <si>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</si>
  <si>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</si>
  <si>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</si>
  <si>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</si>
  <si>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</si>
  <si>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</si>
  <si>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</si>
  <si>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</si>
  <si>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</si>
  <si>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</si>
  <si>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</si>
  <si>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</si>
  <si>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</si>
  <si>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</si>
  <si>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</si>
  <si>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</si>
  <si>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</si>
  <si>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</si>
  <si>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</si>
  <si>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</si>
  <si>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</si>
  <si>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</si>
  <si>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</si>
  <si>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</si>
  <si>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</si>
  <si>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</si>
  <si>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</si>
  <si>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</si>
  <si>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</si>
  <si>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</si>
  <si>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</si>
  <si>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</si>
  <si>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</si>
  <si>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</si>
  <si>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</si>
  <si>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</si>
  <si>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</si>
  <si>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</si>
  <si>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</si>
  <si>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</si>
  <si>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</si>
  <si>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</si>
  <si>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</si>
  <si>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</si>
  <si>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</si>
  <si>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</si>
  <si>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</si>
  <si>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</si>
  <si>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</si>
  <si>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</si>
  <si>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</si>
  <si>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</si>
  <si>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</si>
  <si>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</si>
  <si>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</si>
  <si>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</si>
  <si>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</si>
  <si>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</si>
  <si>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</si>
  <si>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</si>
  <si>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</si>
  <si>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</si>
  <si>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</si>
  <si>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</si>
  <si>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</si>
  <si>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</si>
  <si>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</si>
  <si>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</si>
  <si>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</si>
  <si>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</si>
  <si>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</si>
  <si>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</si>
  <si>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</si>
  <si>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</si>
  <si>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</si>
  <si>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</si>
  <si>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</si>
  <si>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</si>
  <si>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</si>
  <si>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</si>
  <si>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</si>
  <si>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</si>
  <si>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</si>
  <si>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</si>
  <si>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</si>
  <si>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</si>
  <si>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</si>
  <si>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</si>
  <si>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</si>
  <si>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</si>
  <si>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</si>
  <si>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</si>
  <si>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</si>
  <si>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</si>
  <si>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</si>
  <si>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</si>
  <si>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</si>
  <si>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</si>
  <si>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</si>
  <si>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</si>
  <si>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</si>
  <si>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</si>
  <si>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</si>
  <si>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</si>
  <si>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</si>
  <si>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</si>
  <si>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</si>
  <si>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</si>
  <si>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</si>
  <si>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</si>
  <si>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</si>
  <si>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</si>
  <si>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</si>
  <si>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</si>
  <si>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</si>
  <si>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</si>
  <si>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</si>
  <si>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</si>
  <si>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</si>
  <si>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</si>
  <si>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</si>
  <si>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</si>
  <si>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</si>
  <si>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</si>
  <si>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</si>
  <si>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</si>
  <si>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</si>
  <si>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</si>
  <si>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</si>
  <si>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</si>
  <si>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</si>
  <si>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</si>
  <si>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</si>
  <si>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</si>
  <si>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</si>
  <si>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</si>
  <si>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</si>
  <si>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</si>
  <si>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</si>
  <si>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</si>
  <si>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</si>
  <si>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</si>
  <si>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</si>
  <si>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</si>
  <si>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</si>
  <si>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</si>
  <si>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</si>
  <si>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</si>
  <si>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</si>
  <si>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</si>
  <si>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</si>
  <si>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</si>
  <si>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</si>
  <si>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</si>
  <si>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</si>
  <si>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</si>
  <si>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</si>
  <si>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</si>
  <si>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</si>
  <si>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</si>
  <si>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</si>
  <si>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</si>
  <si>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</si>
  <si>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</si>
  <si>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</si>
  <si>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</si>
  <si>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</si>
  <si>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</si>
  <si>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</si>
  <si>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</si>
  <si>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</si>
  <si>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</si>
  <si>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</si>
  <si>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</si>
  <si>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</si>
  <si>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</si>
  <si>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</si>
  <si>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</si>
  <si>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</si>
  <si>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</si>
  <si>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</si>
  <si>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</si>
  <si>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</si>
  <si>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</si>
  <si>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</si>
  <si>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</si>
  <si>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</si>
  <si>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</si>
  <si>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</si>
  <si>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</si>
  <si>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</si>
  <si>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</si>
  <si>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</si>
  <si>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</si>
  <si>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</si>
  <si>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</si>
  <si>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</si>
  <si>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</si>
  <si>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</si>
  <si>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</si>
  <si>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</si>
  <si>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</si>
  <si>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</si>
  <si>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</si>
  <si>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</si>
  <si>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</si>
  <si>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</si>
  <si>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</si>
  <si>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</si>
  <si>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</si>
  <si>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</si>
  <si>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</si>
  <si>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</si>
  <si>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</si>
  <si>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</si>
  <si>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</si>
  <si>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</si>
  <si>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</si>
  <si>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</si>
  <si>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</si>
  <si>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</si>
  <si>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</si>
  <si>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</si>
  <si>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</si>
  <si>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</si>
  <si>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</si>
  <si>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</si>
  <si>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</si>
  <si>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</si>
  <si>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</si>
  <si>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</si>
  <si>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</si>
  <si>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</si>
  <si>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</si>
  <si>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</si>
  <si>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</si>
  <si>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</si>
  <si>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</si>
  <si>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</si>
  <si>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</si>
  <si>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</si>
  <si>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</si>
  <si>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</si>
  <si>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</si>
  <si>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</si>
  <si>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</si>
  <si>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</si>
  <si>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</si>
  <si>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</si>
  <si>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</si>
  <si>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</si>
  <si>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</si>
  <si>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</si>
  <si>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</si>
  <si>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</si>
  <si>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</si>
  <si>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</si>
  <si>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</si>
  <si>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</si>
  <si>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</si>
  <si>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</si>
  <si>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</si>
  <si>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</si>
  <si>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</si>
  <si>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</si>
  <si>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</si>
  <si>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</si>
  <si>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</si>
  <si>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</si>
  <si>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</si>
  <si>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</si>
  <si>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</si>
  <si>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</si>
  <si>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</si>
  <si>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</si>
  <si>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</si>
  <si>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</si>
  <si>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</si>
  <si>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</si>
  <si>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</si>
  <si>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</si>
  <si>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</si>
  <si>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</si>
  <si>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</si>
  <si>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</si>
  <si>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</si>
  <si>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</si>
  <si>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</si>
  <si>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</si>
  <si>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</si>
  <si>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</si>
  <si>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</si>
  <si>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</si>
  <si>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</si>
  <si>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</si>
  <si>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</si>
  <si>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</si>
  <si>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</si>
  <si>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</si>
  <si>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</si>
  <si>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</si>
  <si>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</si>
  <si>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</si>
  <si>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</si>
  <si>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</si>
  <si>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</si>
  <si>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</si>
  <si>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</si>
  <si>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</si>
  <si>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</si>
  <si>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</si>
  <si>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</si>
  <si>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</si>
  <si>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</si>
  <si>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</si>
  <si>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</si>
  <si>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</si>
  <si>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</si>
  <si>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</si>
  <si>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</si>
  <si>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</si>
  <si>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</si>
  <si>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</si>
  <si>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</si>
  <si>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</si>
  <si>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</si>
  <si>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</si>
  <si>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</si>
  <si>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</si>
  <si>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</si>
  <si>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</si>
  <si>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</si>
  <si>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</si>
  <si>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</si>
  <si>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</si>
  <si>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</si>
  <si>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</si>
  <si>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</si>
  <si>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</si>
  <si>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</si>
  <si>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</si>
  <si>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</si>
  <si>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</si>
  <si>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</si>
  <si>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</si>
  <si>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</si>
  <si>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</si>
  <si>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</si>
  <si>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</si>
  <si>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</si>
  <si>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</si>
  <si>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</si>
  <si>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</si>
  <si>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</si>
  <si>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</si>
  <si>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</si>
  <si>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</si>
  <si>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</si>
  <si>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</si>
  <si>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</si>
  <si>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</si>
  <si>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</si>
  <si>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</si>
  <si>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</si>
  <si>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</si>
  <si>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</si>
  <si>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</si>
  <si>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</si>
  <si>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</si>
  <si>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</si>
  <si>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</si>
  <si>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</si>
  <si>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</si>
  <si>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</si>
  <si>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</si>
  <si>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</si>
  <si>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</si>
  <si>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</si>
  <si>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</si>
  <si>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</si>
  <si>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</si>
  <si>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</si>
  <si>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</si>
  <si>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</si>
  <si>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</si>
  <si>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</si>
  <si>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</si>
  <si>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</si>
  <si>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</si>
  <si>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</si>
  <si>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</si>
  <si>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</si>
  <si>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</si>
  <si>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</si>
  <si>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</si>
  <si>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</si>
  <si>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</si>
  <si>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</si>
  <si>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</si>
  <si>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</si>
  <si>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</si>
  <si>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</si>
  <si>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</si>
  <si>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</si>
  <si>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</si>
  <si>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</si>
  <si>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</si>
  <si>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</si>
  <si>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</si>
  <si>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</si>
  <si>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</si>
  <si>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</si>
  <si>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</si>
  <si>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</si>
  <si>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</si>
  <si>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</si>
  <si>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</si>
  <si>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</si>
  <si>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</si>
  <si>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</si>
  <si>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</si>
  <si>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</si>
  <si>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</si>
  <si>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</si>
  <si>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</si>
  <si>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</si>
  <si>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</si>
  <si>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</si>
  <si>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</si>
  <si>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</si>
  <si>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</si>
  <si>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</si>
  <si>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</si>
  <si>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</si>
  <si>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</si>
  <si>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</si>
  <si>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</si>
  <si>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</si>
  <si>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</si>
  <si>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</si>
  <si>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</si>
  <si>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</si>
  <si>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</si>
  <si>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</si>
  <si>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</si>
  <si>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</si>
  <si>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</si>
  <si>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</si>
  <si>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</si>
  <si>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</si>
  <si>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</si>
  <si>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</si>
  <si>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</si>
  <si>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</si>
  <si>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</si>
  <si>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</si>
  <si>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</si>
  <si>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</si>
  <si>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</si>
  <si>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</si>
  <si>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</si>
  <si>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</si>
  <si>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</si>
  <si>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</si>
  <si>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</si>
  <si>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</si>
  <si>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</si>
  <si>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</si>
  <si>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</si>
  <si>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</si>
  <si>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</si>
  <si>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</si>
  <si>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</si>
  <si>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</si>
  <si>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</si>
  <si>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</si>
  <si>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</si>
  <si>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</si>
  <si>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</si>
  <si>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</si>
  <si>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</si>
  <si>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</si>
  <si>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</si>
  <si>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</si>
  <si>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</si>
  <si>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</si>
  <si>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</si>
  <si>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</si>
  <si>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</si>
  <si>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</si>
  <si>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</si>
  <si>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</si>
  <si>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</si>
  <si>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</si>
  <si>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</si>
  <si>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</si>
  <si>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</si>
  <si>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</si>
  <si>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</si>
  <si>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</si>
  <si>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</si>
  <si>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</si>
  <si>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</si>
  <si>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</si>
  <si>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</si>
  <si>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</si>
  <si>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</si>
  <si>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</si>
  <si>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</si>
  <si>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</si>
  <si>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</si>
  <si>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</si>
  <si>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</si>
  <si>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</si>
  <si>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</si>
  <si>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</si>
  <si>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</si>
  <si>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</si>
  <si>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</si>
  <si>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</si>
  <si>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</si>
  <si>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</si>
  <si>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</si>
  <si>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</si>
  <si>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</si>
  <si>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</si>
  <si>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</si>
  <si>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</si>
  <si>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</si>
  <si>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</si>
  <si>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</si>
  <si>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</si>
  <si>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</si>
  <si>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</si>
  <si>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</si>
  <si>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</si>
  <si>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</si>
  <si>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</si>
  <si>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</si>
  <si>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</si>
  <si>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</si>
  <si>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</si>
  <si>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</si>
  <si>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</si>
  <si>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</si>
  <si>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</si>
  <si>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</si>
  <si>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</si>
  <si>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</si>
  <si>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</si>
  <si>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</si>
  <si>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</si>
  <si>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</si>
  <si>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</si>
  <si>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</si>
  <si>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</si>
  <si>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</si>
  <si>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</si>
  <si>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</si>
  <si>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</si>
  <si>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</si>
  <si>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</si>
  <si>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</si>
  <si>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</si>
  <si>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</si>
  <si>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</si>
  <si>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</si>
  <si>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</si>
  <si>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</si>
  <si>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</si>
  <si>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</si>
  <si>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</si>
  <si>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</si>
  <si>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</si>
  <si>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</si>
  <si>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</si>
  <si>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</si>
  <si>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</si>
  <si>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</si>
  <si>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</si>
  <si>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</si>
  <si>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</si>
  <si>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</si>
  <si>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</si>
  <si>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</si>
  <si>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</si>
  <si>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</si>
  <si>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</si>
  <si>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</si>
  <si>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</si>
  <si>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</si>
  <si>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</si>
  <si>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</si>
  <si>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</si>
  <si>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</si>
  <si>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</si>
  <si>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</si>
  <si>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</si>
  <si>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</si>
  <si>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</si>
  <si>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</si>
  <si>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</si>
  <si>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</si>
  <si>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</si>
  <si>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</si>
  <si>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</si>
  <si>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</si>
  <si>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</si>
  <si>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</si>
  <si>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</si>
  <si>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</si>
  <si>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</si>
  <si>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</si>
  <si>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</si>
  <si>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</si>
  <si>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</si>
  <si>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</si>
  <si>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</si>
  <si>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</si>
  <si>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</si>
  <si>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</si>
  <si>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</si>
  <si>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</si>
  <si>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</si>
  <si>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</si>
  <si>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</si>
  <si>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</si>
  <si>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</si>
  <si>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</si>
  <si>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</si>
  <si>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</si>
  <si>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</si>
  <si>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</si>
  <si>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</si>
  <si>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</si>
  <si>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</si>
  <si>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</si>
  <si>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</si>
  <si>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</si>
  <si>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</si>
  <si>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</si>
  <si>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</si>
  <si>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</si>
  <si>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</si>
  <si>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</si>
  <si>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</si>
  <si>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</si>
  <si>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</si>
  <si>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</si>
  <si>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</si>
  <si>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</si>
  <si>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</si>
  <si>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</si>
  <si>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</si>
  <si>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</si>
  <si>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</si>
  <si>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</si>
  <si>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</si>
  <si>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</si>
  <si>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</si>
  <si>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</si>
  <si>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</si>
  <si>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</si>
  <si>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</si>
  <si>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</si>
  <si>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</si>
  <si>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</si>
  <si>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</si>
  <si>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</si>
  <si>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</si>
  <si>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</si>
  <si>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</si>
  <si>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</si>
  <si>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</si>
  <si>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</si>
  <si>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</si>
  <si>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</si>
  <si>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</si>
  <si>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</si>
  <si>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</si>
  <si>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</si>
  <si>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</si>
  <si>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</si>
  <si>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</si>
  <si>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</si>
  <si>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</si>
  <si>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</si>
  <si>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</si>
  <si>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</si>
  <si>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</si>
  <si>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</si>
  <si>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</si>
  <si>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</si>
  <si>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</si>
  <si>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</si>
  <si>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</si>
  <si>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</si>
  <si>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</si>
  <si>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</si>
  <si>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</si>
  <si>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</si>
  <si>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</si>
  <si>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</si>
  <si>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</si>
  <si>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</si>
  <si>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</si>
  <si>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</si>
  <si>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</si>
  <si>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</si>
  <si>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</si>
  <si>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</si>
  <si>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</si>
  <si>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</si>
  <si>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</si>
  <si>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</si>
  <si>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</si>
  <si>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</si>
  <si>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</si>
  <si>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</si>
  <si>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</si>
  <si>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</si>
  <si>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</si>
  <si>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</si>
  <si>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</si>
  <si>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</si>
  <si>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</si>
  <si>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</si>
  <si>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</si>
  <si>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</si>
  <si>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</si>
  <si>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</si>
  <si>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</si>
  <si>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</si>
  <si>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</si>
  <si>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</si>
  <si>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</si>
  <si>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</si>
  <si>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</si>
  <si>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</si>
  <si>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</si>
  <si>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</si>
  <si>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</si>
  <si>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</si>
  <si>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</si>
  <si>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</si>
  <si>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</si>
  <si>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</si>
  <si>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</si>
  <si>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</si>
  <si>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</si>
  <si>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</si>
  <si>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</si>
  <si>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</si>
  <si>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</si>
  <si>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</si>
  <si>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</si>
  <si>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</si>
  <si>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</si>
  <si>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</si>
  <si>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</si>
  <si>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</si>
  <si>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</si>
  <si>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</si>
  <si>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</si>
  <si>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</si>
  <si>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</si>
  <si>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</si>
  <si>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</si>
  <si>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</si>
  <si>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</si>
  <si>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</si>
  <si>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</si>
  <si>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</si>
  <si>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</si>
  <si>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</si>
  <si>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</si>
  <si>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</si>
  <si>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</si>
  <si>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</si>
  <si>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</si>
  <si>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</si>
  <si>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</si>
  <si>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</si>
  <si>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</si>
  <si>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</si>
  <si>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</si>
  <si>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</si>
  <si>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</si>
  <si>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</si>
  <si>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</si>
  <si>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</si>
  <si>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</si>
  <si>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</si>
  <si>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</si>
  <si>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</si>
  <si>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</si>
  <si>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</si>
  <si>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</si>
  <si>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</si>
  <si>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</si>
  <si>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</si>
  <si>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</si>
  <si>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</si>
  <si>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</si>
  <si>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</si>
  <si>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</si>
  <si>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</si>
  <si>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</si>
  <si>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</si>
  <si>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</si>
  <si>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</si>
  <si>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</si>
  <si>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</si>
  <si>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</si>
  <si>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</si>
  <si>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</si>
  <si>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</si>
  <si>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</si>
  <si>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</si>
  <si>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</si>
  <si>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</si>
  <si>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</si>
  <si>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</si>
  <si>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</si>
  <si>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</si>
  <si>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</si>
  <si>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</si>
  <si>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</si>
  <si>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</si>
  <si>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</si>
  <si>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</si>
  <si>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</si>
  <si>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</si>
  <si>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</si>
  <si>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</si>
  <si>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</si>
  <si>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</si>
  <si>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</si>
  <si>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</si>
  <si>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</si>
  <si>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</si>
  <si>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</si>
  <si>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</si>
  <si>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</si>
  <si>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</si>
  <si>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</si>
  <si>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</si>
  <si>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</si>
  <si>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</si>
  <si>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</si>
  <si>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</si>
  <si>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</si>
  <si>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</si>
  <si>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</si>
  <si>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</si>
  <si>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</si>
  <si>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</si>
  <si>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</si>
  <si>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</si>
  <si>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</si>
  <si>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</si>
  <si>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</si>
  <si>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</si>
  <si>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</si>
  <si>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</si>
  <si>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</si>
  <si>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</si>
  <si>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</si>
  <si>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</si>
  <si>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</si>
  <si>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</si>
  <si>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</si>
  <si>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</si>
  <si>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</si>
  <si>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</si>
  <si>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</si>
  <si>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</si>
  <si>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</si>
  <si>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</si>
  <si>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</si>
  <si>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</si>
  <si>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</si>
  <si>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</si>
  <si>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</si>
  <si>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</si>
  <si>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</si>
  <si>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</si>
  <si>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</si>
  <si>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</si>
  <si>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</si>
  <si>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</si>
  <si>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</si>
  <si>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</si>
  <si>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</si>
  <si>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</si>
  <si>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</si>
  <si>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</si>
  <si>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</si>
  <si>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</si>
  <si>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</si>
  <si>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</si>
  <si>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</si>
  <si>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</si>
  <si>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</si>
  <si>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</si>
  <si>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</si>
  <si>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</si>
  <si>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</si>
  <si>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</si>
  <si>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</si>
  <si>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</si>
  <si>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</si>
  <si>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</si>
  <si>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</si>
  <si>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</si>
  <si>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</si>
  <si>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</si>
  <si>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</si>
  <si>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</si>
  <si>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</si>
  <si>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</si>
  <si>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</si>
  <si>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</si>
  <si>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</si>
  <si>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</si>
  <si>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</si>
  <si>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</si>
  <si>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</si>
  <si>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</si>
  <si>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</si>
  <si>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</si>
  <si>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</si>
  <si>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</si>
  <si>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</si>
  <si>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</si>
  <si>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</si>
  <si>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</si>
  <si>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</si>
  <si>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</si>
  <si>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</si>
  <si>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</si>
  <si>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</si>
  <si>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</si>
  <si>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</si>
  <si>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</si>
  <si>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</si>
  <si>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</si>
  <si>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</si>
  <si>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</si>
  <si>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</si>
  <si>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</si>
  <si>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</si>
  <si>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</si>
  <si>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</si>
  <si>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</si>
  <si>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</si>
  <si>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</si>
  <si>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</si>
  <si>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</si>
  <si>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</si>
  <si>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</si>
  <si>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</si>
  <si>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</si>
  <si>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</si>
  <si>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</si>
  <si>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</si>
  <si>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</si>
  <si>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</si>
  <si>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</si>
  <si>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</si>
  <si>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</si>
  <si>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</si>
  <si>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</si>
  <si>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</si>
  <si>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</si>
  <si>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</si>
  <si>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</si>
  <si>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</si>
  <si>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</si>
  <si>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</si>
  <si>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</si>
  <si>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</si>
  <si>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</si>
  <si>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</si>
  <si>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</si>
  <si>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</si>
  <si>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</si>
  <si>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</si>
  <si>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</si>
  <si>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</si>
  <si>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</si>
  <si>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</si>
  <si>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</si>
  <si>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</si>
  <si>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</si>
  <si>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</si>
  <si>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</si>
  <si>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</si>
  <si>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</si>
  <si>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</si>
  <si>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</si>
  <si>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</si>
  <si>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</si>
  <si>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</si>
  <si>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</si>
  <si>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</si>
  <si>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</si>
  <si>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</si>
  <si>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</si>
  <si>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</si>
  <si>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</si>
  <si>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</si>
  <si>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</si>
  <si>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</si>
  <si>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</si>
  <si>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</si>
  <si>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</si>
  <si>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</si>
  <si>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</si>
  <si>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</si>
  <si>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</si>
  <si>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</si>
  <si>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</si>
  <si>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</si>
  <si>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</si>
  <si>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</si>
  <si>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</si>
  <si>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</si>
  <si>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</si>
  <si>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</si>
  <si>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</si>
  <si>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</si>
  <si>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</si>
  <si>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</si>
  <si>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</si>
  <si>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</si>
  <si>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</si>
  <si>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</si>
  <si>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</si>
  <si>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</si>
  <si>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</si>
  <si>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</si>
  <si>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</si>
  <si>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</si>
  <si>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</si>
  <si>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</si>
  <si>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</si>
  <si>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</si>
  <si>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</si>
  <si>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</si>
  <si>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</si>
  <si>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</si>
  <si>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</si>
  <si>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</si>
  <si>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</si>
  <si>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</si>
  <si>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</si>
  <si>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</si>
  <si>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</si>
  <si>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</si>
  <si>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</si>
  <si>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</si>
  <si>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</si>
  <si>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</si>
  <si>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</si>
  <si>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</si>
  <si>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</si>
  <si>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</si>
  <si>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</si>
  <si>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</si>
  <si>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</si>
  <si>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</si>
  <si>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</si>
  <si>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</si>
  <si>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</si>
  <si>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</si>
  <si>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</si>
  <si>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</si>
  <si>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</si>
  <si>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</si>
  <si>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</si>
  <si>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</si>
  <si>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</si>
  <si>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</si>
  <si>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</si>
  <si>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</si>
  <si>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</si>
  <si>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</si>
  <si>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</si>
  <si>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</si>
  <si>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</si>
  <si>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</si>
  <si>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</si>
  <si>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</si>
  <si>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</si>
  <si>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</si>
  <si>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</si>
  <si>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</si>
  <si>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</si>
  <si>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</si>
  <si>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</si>
  <si>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</si>
  <si>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</si>
  <si>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</si>
  <si>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</si>
  <si>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</si>
  <si>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</si>
  <si>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</si>
  <si>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</si>
  <si>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</si>
  <si>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</si>
  <si>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</si>
  <si>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</si>
  <si>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</si>
  <si>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</si>
  <si>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</si>
  <si>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</si>
  <si>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</si>
  <si>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</si>
  <si>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</si>
  <si>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</si>
  <si>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</si>
  <si>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</si>
  <si>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</si>
  <si>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</si>
  <si>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</si>
  <si>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</si>
  <si>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</si>
  <si>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</si>
  <si>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</si>
  <si>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</si>
  <si>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</si>
  <si>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</si>
  <si>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</si>
  <si>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</si>
  <si>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</si>
  <si>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</si>
  <si>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</si>
  <si>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</si>
  <si>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</si>
  <si>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</si>
  <si>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</si>
  <si>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</si>
  <si>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</si>
  <si>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</si>
  <si>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</si>
  <si>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</si>
  <si>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</si>
  <si>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</si>
  <si>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</si>
  <si>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</si>
  <si>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</si>
  <si>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</si>
  <si>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</si>
  <si>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</si>
  <si>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</si>
  <si>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</si>
  <si>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</si>
  <si>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</si>
  <si>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</si>
  <si>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</si>
  <si>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</si>
  <si>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</si>
  <si>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</si>
  <si>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</si>
  <si>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</si>
  <si>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</si>
  <si>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</si>
  <si>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</si>
  <si>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</si>
  <si>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</si>
  <si>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</si>
  <si>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</si>
  <si>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</si>
  <si>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</si>
  <si>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</si>
  <si>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</si>
  <si>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</si>
  <si>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</si>
  <si>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</si>
  <si>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</si>
  <si>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</si>
  <si>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</si>
  <si>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</si>
  <si>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</si>
  <si>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</si>
  <si>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</si>
  <si>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</si>
  <si>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</si>
  <si>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</si>
  <si>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</si>
  <si>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</si>
  <si>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</si>
  <si>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</si>
  <si>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</si>
  <si>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</si>
  <si>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</si>
  <si>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</si>
  <si>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</si>
  <si>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</si>
  <si>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</si>
  <si>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</si>
  <si>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</si>
  <si>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</si>
  <si>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</si>
  <si>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</si>
  <si>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</si>
  <si>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</si>
  <si>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</si>
  <si>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</si>
  <si>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</si>
  <si>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</si>
  <si>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</si>
  <si>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</si>
  <si>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</si>
  <si>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</si>
  <si>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</si>
  <si>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</si>
  <si>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</si>
  <si>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</si>
  <si>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</si>
  <si>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</si>
  <si>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</si>
  <si>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</si>
  <si>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</si>
  <si>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</si>
  <si>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</si>
  <si>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</si>
  <si>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</si>
  <si>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</si>
  <si>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</si>
  <si>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</si>
  <si>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</si>
  <si>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</si>
  <si>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</si>
  <si>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</si>
  <si>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</si>
  <si>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</si>
  <si>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</si>
  <si>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</si>
  <si>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</si>
  <si>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</si>
  <si>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</si>
  <si>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</si>
  <si>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</si>
  <si>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</si>
  <si>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</si>
  <si>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</si>
  <si>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</si>
  <si>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 xml:space="preserve">Manobrando para deslocar pra TIQ 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</si>
  <si>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</si>
  <si>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</si>
  <si>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</si>
  <si>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</si>
  <si>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</si>
  <si>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</si>
  <si>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</si>
  <si>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</si>
  <si>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</t>
  </si>
  <si>
    <t>Pronto as 8:48h - sem temperatura quando houve oportunidade - nova tentativa após T77</t>
  </si>
  <si>
    <t>TAG-TIN</t>
  </si>
  <si>
    <t>TAGTIN</t>
  </si>
  <si>
    <t xml:space="preserve">PCM </t>
  </si>
  <si>
    <t>Deslocamento para TIN - Abastece em TOM</t>
  </si>
  <si>
    <t>Aguardando equipe da escala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</si>
  <si>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</si>
  <si>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</si>
  <si>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</si>
  <si>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</si>
  <si>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</si>
  <si>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</si>
  <si>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</si>
  <si>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</si>
  <si>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</si>
  <si>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>Aguarda MC1</t>
  </si>
  <si>
    <t xml:space="preserve">PAS </t>
  </si>
  <si>
    <t>PTR-PPG</t>
  </si>
  <si>
    <t>PAS-PTR</t>
  </si>
  <si>
    <t>PASPTR</t>
  </si>
  <si>
    <t>Anotnio</t>
  </si>
  <si>
    <t>MC1 09:30, aguarda autorização CCO</t>
  </si>
  <si>
    <t>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</si>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</sst>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G26" activePane="topRight" state="frozen"/>
      <selection pane="topRight" activeCell="B36" sqref="B3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0.33888888888888891</v>
      </c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70" t="s">
        <v>1232</v>
      </c>
      <c r="BK8" s="209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1238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271" t="s">
        <v>1263</v>
      </c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271" t="s">
        <v>1267</v>
      </c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1268</v>
      </c>
      <c r="N19" s="149" t="s">
        <v>1269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1270</v>
      </c>
      <c r="W19" s="135" t="s">
        <v>1271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271" t="s">
        <v>1272</v>
      </c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1273</v>
      </c>
      <c r="W20" s="135" t="s">
        <v>1274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1</v>
      </c>
      <c r="BI20" s="14"/>
      <c r="BJ20" s="271" t="s">
        <v>1275</v>
      </c>
      <c r="BK20" s="14" t="s">
        <v>1276</v>
      </c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1273</v>
      </c>
      <c r="W21" s="135" t="s">
        <v>1274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1</v>
      </c>
      <c r="BI21" s="14"/>
      <c r="BJ21" s="271" t="s">
        <v>1277</v>
      </c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1278</v>
      </c>
      <c r="N22" s="149" t="s">
        <v>1279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1280</v>
      </c>
      <c r="W22" s="135" t="s">
        <v>1281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271" t="s">
        <v>1282</v>
      </c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1283</v>
      </c>
      <c r="W23" s="135" t="s">
        <v>1274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>
        <f t="shared" si="2"/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271" t="s">
        <v>1284</v>
      </c>
      <c r="BK23" s="271" t="s">
        <v>1284</v>
      </c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1285</v>
      </c>
      <c r="W24" s="135" t="s">
        <v>1286</v>
      </c>
      <c r="X24" s="152" t="s">
        <v>961</v>
      </c>
      <c r="Y24" s="129" t="s">
        <v>960</v>
      </c>
      <c r="Z24" s="129"/>
      <c r="AA24" s="71" t="s">
        <v>1287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>
        <f t="shared" si="2"/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271" t="s">
        <v>1288</v>
      </c>
      <c r="BK24" s="14" t="s">
        <v>1288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1289</v>
      </c>
      <c r="N25" s="149" t="s">
        <v>1290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1291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271" t="s">
        <v>1292</v>
      </c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1293</v>
      </c>
      <c r="I27" s="135" t="s">
        <v>1294</v>
      </c>
      <c r="J27" s="151">
        <v>102</v>
      </c>
      <c r="K27" s="151">
        <v>50</v>
      </c>
      <c r="L27" s="71" t="s">
        <v>602</v>
      </c>
      <c r="M27" s="149" t="s">
        <v>1295</v>
      </c>
      <c r="N27" s="149" t="s">
        <v>1296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1297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0.39583333333333331</v>
      </c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271" t="s">
        <v>1298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>V8646057</v>
      </c>
      <c r="B30" s="133">
        <v>46057</v>
      </c>
      <c r="C30" s="7">
        <f>IF(BS_CONTROLE[[#This Row],[DATA]]="","",WEEKNUM(BS_CONTROLE[[#This Row],[DATA]]))</f>
        <v>6</v>
      </c>
      <c r="D30" s="45" t="s">
        <v>808</v>
      </c>
      <c r="E30" s="185">
        <v>23</v>
      </c>
      <c r="F30" s="134"/>
      <c r="G30" s="8" t="e">
        <f>IF(D30="","*",VLOOKUP(F30,BS_ATIVIDADE[#All],3,FALSE))</f>
        <v>#N/A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e">
        <f>IF(D30="","*",VLOOKUP(AI30,BS_ATIVIDADE[#Data],3,FALSE))</f>
        <v>#N/A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>
        <f t="shared" si="2"/>
        <v>0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>W704</v>
      </c>
      <c r="B32" s="133">
        <v>4</v>
      </c>
      <c r="C32" s="7">
        <f>IF(BS_CONTROLE[[#This Row],[DATA]]="","",WEEKNUM(BS_CONTROLE[[#This Row],[DATA]]))</f>
        <v>1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1264</v>
      </c>
      <c r="W32" s="135" t="s">
        <v>1265</v>
      </c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 t="shared" si="2"/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/>
      <c r="G36" s="8" t="e">
        <f>IF(D36="","*",VLOOKUP(F36,BS_ATIVIDADE[#All],3,FALSE))</f>
        <v>#N/A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e">
        <f>IF(D36="","*",VLOOKUP(AI36,BS_ATIVIDADE[#Data],3,FALSE))</f>
        <v>#N/A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>
        <f t="shared" si="2"/>
        <v>0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8.3333333333333329E-2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1256</v>
      </c>
      <c r="W39" s="135" t="s">
        <v>1274</v>
      </c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 t="shared" si="2"/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0.16666666666666666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1285</v>
      </c>
      <c r="W41" s="135" t="s">
        <v>1286</v>
      </c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 t="shared" si="2"/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1299</v>
      </c>
      <c r="I44" s="135" t="s">
        <v>92</v>
      </c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>
        <f t="shared" si="2"/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e">
        <f t="shared" si="3"/>
        <v>#DIV/0!</v>
      </c>
      <c r="BR44" s="15" t="e">
        <f t="shared" si="4"/>
        <v>#DIV/0!</v>
      </c>
      <c r="BS44" s="15" t="e">
        <f t="shared" si="5"/>
        <v>#DIV/0!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22 BK13 BK9:BK11 BK24:BK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1300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1301</v>
      </c>
      <c r="E3" s="186" t="s">
        <v>1302</v>
      </c>
      <c r="F3" s="186" t="s">
        <v>1303</v>
      </c>
      <c r="G3" s="186" t="s">
        <v>1304</v>
      </c>
      <c r="H3" s="186" t="s">
        <v>1305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1306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1307</v>
      </c>
      <c r="D10" s="187">
        <v>9049</v>
      </c>
      <c r="E10" s="188">
        <v>46044</v>
      </c>
      <c r="F10" s="187" t="s">
        <v>1308</v>
      </c>
      <c r="G10" s="187" t="s">
        <v>1309</v>
      </c>
      <c r="H10" s="187"/>
    </row>
    <row r="11" spans="3:8">
      <c r="C11" s="187" t="s">
        <v>1307</v>
      </c>
      <c r="D11" s="187">
        <v>9044</v>
      </c>
      <c r="E11" s="188">
        <v>46044</v>
      </c>
      <c r="F11" s="187" t="s">
        <v>1310</v>
      </c>
      <c r="G11" s="187" t="s">
        <v>1311</v>
      </c>
      <c r="H11" s="187"/>
    </row>
    <row r="12" spans="3:8">
      <c r="C12" s="187" t="s">
        <v>1307</v>
      </c>
      <c r="D12" s="187">
        <v>762</v>
      </c>
      <c r="E12" s="188">
        <v>46044</v>
      </c>
      <c r="F12" s="187" t="s">
        <v>1312</v>
      </c>
      <c r="G12" s="187" t="s">
        <v>1311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1313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1314</v>
      </c>
      <c r="C4" s="191" t="s">
        <v>1315</v>
      </c>
      <c r="D4" s="191" t="s">
        <v>1316</v>
      </c>
      <c r="E4" s="191" t="s">
        <v>1317</v>
      </c>
      <c r="F4" s="191" t="s">
        <v>4</v>
      </c>
      <c r="G4" s="191" t="s">
        <v>1318</v>
      </c>
    </row>
    <row r="5" spans="2:7">
      <c r="B5" s="192" t="s">
        <v>1319</v>
      </c>
      <c r="C5" s="192">
        <v>309525</v>
      </c>
      <c r="D5" s="192" t="s">
        <v>1320</v>
      </c>
      <c r="E5" s="192" t="s">
        <v>840</v>
      </c>
      <c r="F5" s="192" t="s">
        <v>1321</v>
      </c>
      <c r="G5" s="193">
        <v>46296</v>
      </c>
    </row>
    <row r="6" spans="2:7">
      <c r="B6" s="192" t="s">
        <v>1322</v>
      </c>
      <c r="C6" s="192">
        <v>257410</v>
      </c>
      <c r="D6" s="192" t="s">
        <v>1323</v>
      </c>
      <c r="E6" s="192" t="s">
        <v>840</v>
      </c>
      <c r="F6" s="192" t="s">
        <v>1321</v>
      </c>
      <c r="G6" s="193"/>
    </row>
    <row r="7" spans="2:7">
      <c r="B7" s="192" t="s">
        <v>1324</v>
      </c>
      <c r="C7" s="192">
        <v>256875</v>
      </c>
      <c r="D7" s="192" t="s">
        <v>1325</v>
      </c>
      <c r="E7" s="192" t="s">
        <v>840</v>
      </c>
      <c r="F7" s="192" t="s">
        <v>1321</v>
      </c>
      <c r="G7" s="193">
        <v>46296</v>
      </c>
    </row>
    <row r="8" spans="2:7">
      <c r="B8" s="192" t="s">
        <v>1326</v>
      </c>
      <c r="C8" s="192">
        <v>257278</v>
      </c>
      <c r="D8" s="192" t="s">
        <v>1327</v>
      </c>
      <c r="E8" s="192" t="s">
        <v>831</v>
      </c>
      <c r="F8" s="192" t="s">
        <v>1328</v>
      </c>
      <c r="G8" s="193">
        <v>46235</v>
      </c>
    </row>
    <row r="9" spans="2:7">
      <c r="B9" s="192" t="s">
        <v>1329</v>
      </c>
      <c r="C9" s="192">
        <v>261794</v>
      </c>
      <c r="D9" s="192" t="s">
        <v>1330</v>
      </c>
      <c r="E9" s="192" t="s">
        <v>831</v>
      </c>
      <c r="F9" s="192" t="s">
        <v>1328</v>
      </c>
      <c r="G9" s="193">
        <v>46082</v>
      </c>
    </row>
    <row r="10" spans="2:7">
      <c r="B10" s="192" t="s">
        <v>1331</v>
      </c>
      <c r="C10" s="192">
        <v>257033</v>
      </c>
      <c r="D10" s="192" t="s">
        <v>1332</v>
      </c>
      <c r="E10" s="192" t="s">
        <v>831</v>
      </c>
      <c r="F10" s="192" t="s">
        <v>21</v>
      </c>
      <c r="G10" s="192" t="s">
        <v>1333</v>
      </c>
    </row>
    <row r="11" spans="2:7">
      <c r="B11" s="192" t="s">
        <v>1334</v>
      </c>
      <c r="C11" s="192">
        <v>396578</v>
      </c>
      <c r="D11" s="192" t="s">
        <v>1335</v>
      </c>
      <c r="E11" s="192" t="s">
        <v>831</v>
      </c>
      <c r="F11" s="192" t="s">
        <v>21</v>
      </c>
      <c r="G11" s="192" t="s">
        <v>1333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1336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1337</v>
      </c>
      <c r="B2" s="91" t="s">
        <v>1338</v>
      </c>
      <c r="C2" s="91" t="s">
        <v>598</v>
      </c>
      <c r="D2" s="92" t="s">
        <v>1172</v>
      </c>
      <c r="E2" s="92" t="s">
        <v>4</v>
      </c>
      <c r="F2" s="92" t="s">
        <v>1339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1340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>
        <f>IF(FN_MC!B30="","*",FN_MC!B30)</f>
        <v>46057</v>
      </c>
      <c r="G27" s="96" t="str">
        <f>IF(FN_MC!D30="","*",FN_MC!D30)</f>
        <v>V86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8.3333333333333329E-2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0.16666666666666666</v>
      </c>
      <c r="R38" s="96" t="str">
        <f>IF(FN_MC!Q41="","*",CONCATENATE(FN_MC!Q41," ",FN_MC!R41))</f>
        <v>1000 Nº DE DORMENTES</v>
      </c>
      <c r="S38" s="96" t="str">
        <f>IF(FN_MC!V41="","*",FN_MC!V41)</f>
        <v>Augusto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1341</v>
      </c>
      <c r="C2" s="83" t="s">
        <v>1157</v>
      </c>
      <c r="D2" s="83" t="s">
        <v>1159</v>
      </c>
      <c r="E2" s="83" t="s">
        <v>1342</v>
      </c>
      <c r="F2" s="83" t="s">
        <v>1343</v>
      </c>
      <c r="G2" s="83" t="s">
        <v>1344</v>
      </c>
      <c r="H2" s="83" t="s">
        <v>1345</v>
      </c>
      <c r="I2" s="83" t="s">
        <v>1346</v>
      </c>
      <c r="J2" s="83" t="s">
        <v>1347</v>
      </c>
      <c r="K2" s="109" t="s">
        <v>1348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>
        <f>IF(FN_MC!B30="","*",FN_MC!B30)</f>
        <v>46057</v>
      </c>
      <c r="D25" s="101" t="str">
        <f>IF(FN_MC!D30="","*",FN_MC!D30)</f>
        <v>V86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-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1349</v>
      </c>
      <c r="D5" s="263"/>
      <c r="E5" s="263"/>
      <c r="F5" s="263"/>
      <c r="G5" s="263"/>
      <c r="H5" s="263"/>
      <c r="I5" s="263"/>
      <c r="J5" s="264"/>
      <c r="K5" s="265" t="s">
        <v>1350</v>
      </c>
      <c r="L5" s="266"/>
      <c r="M5" s="266"/>
      <c r="N5" s="266"/>
      <c r="O5" s="267" t="s">
        <v>1351</v>
      </c>
      <c r="P5" s="268"/>
      <c r="Q5" s="269"/>
    </row>
    <row r="6" spans="1:17" s="81" customFormat="1" ht="15.75" customHeight="1">
      <c r="A6" s="75" t="s">
        <v>1339</v>
      </c>
      <c r="B6" s="82" t="s">
        <v>1338</v>
      </c>
      <c r="C6" s="83" t="s">
        <v>1172</v>
      </c>
      <c r="D6" s="84" t="s">
        <v>1173</v>
      </c>
      <c r="E6" s="83" t="s">
        <v>1352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1353</v>
      </c>
      <c r="M6" s="116" t="s">
        <v>620</v>
      </c>
      <c r="N6" s="117" t="s">
        <v>1167</v>
      </c>
      <c r="O6" s="165" t="s">
        <v>1210</v>
      </c>
      <c r="P6" s="128"/>
      <c r="Q6" s="139" t="s">
        <v>1354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1</v>
      </c>
      <c r="P19" s="78"/>
      <c r="Q19" s="120" t="str">
        <f>IF($A$2=1,IF(FN_MC!BJ20="","*",FN_MC!BJ20),IF(FN_MC!BK20="","*",FN_MC!BK20))</f>
        <v>Previsão de faxa após o T77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1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>
        <f>IF(FN_MC!B30="","*",FN_MC!B30)</f>
        <v>46057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V86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</v>
      </c>
      <c r="B31" s="86" t="str">
        <f>IF(FN_MC!X32="","*",FN_MC!X32)</f>
        <v>*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E46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*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8.3333333333333329E-2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*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0.16666666666666666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TMI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2026-02-03T14:36:46Z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