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423" documentId="120_S{118792C3-22EF-5104-A093-F22BFE3913F3}" xr6:coauthVersionLast="47" xr6:coauthVersionMax="47" xr10:uidLastSave="{892FB9C7-EA0F-421B-84B8-55EF6B7048F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95" i="1" l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 s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 s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/>
  <c r="L38" i="15" s="1"/>
  <c r="R41" i="1"/>
  <c r="S41" i="1" a="1"/>
  <c r="S41" i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AJ42" i="1"/>
  <c r="AK42" i="1"/>
  <c r="K42" i="10" s="1"/>
  <c r="AL42" i="1"/>
  <c r="AO42" i="1"/>
  <c r="BE42" i="1" s="1" a="1"/>
  <c r="BE42" i="1" s="1"/>
  <c r="AP42" i="1"/>
  <c r="M42" i="10" s="1"/>
  <c r="AQ42" i="1"/>
  <c r="BB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/>
  <c r="E40" i="15" s="1"/>
  <c r="U43" i="1" a="1"/>
  <c r="U43" i="1" s="1"/>
  <c r="AI43" i="1"/>
  <c r="AJ43" i="1"/>
  <c r="AK43" i="1"/>
  <c r="K43" i="10" s="1"/>
  <c r="AL43" i="1"/>
  <c r="AO43" i="1"/>
  <c r="BE43" i="1" s="1" a="1"/>
  <c r="BE43" i="1" s="1"/>
  <c r="AP43" i="1"/>
  <c r="M43" i="10" s="1"/>
  <c r="AQ43" i="1"/>
  <c r="BB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K207" i="15"/>
  <c r="L207" i="15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40" i="15" l="1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<sst xmlns="http://schemas.openxmlformats.org/spreadsheetml/2006/main" count="5403" uniqueCount="1360">
  <si>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</si>
  <si>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</si>
  <si>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</si>
  <si>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</si>
  <si>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</si>
  <si>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</si>
  <si>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</si>
  <si>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</si>
  <si>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</si>
  <si>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</si>
  <si>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</si>
  <si>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</si>
  <si>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</si>
  <si>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</si>
  <si>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</si>
  <si>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</si>
  <si>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</si>
  <si>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</si>
  <si>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</si>
  <si>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</si>
  <si>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</si>
  <si>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</si>
  <si>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</si>
  <si>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</si>
  <si>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</si>
  <si>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</si>
  <si>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</si>
  <si>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</si>
  <si>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</si>
  <si>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</si>
  <si>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</si>
  <si>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</si>
  <si>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</si>
  <si>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</si>
  <si>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</si>
  <si>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</si>
  <si>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</si>
  <si>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</si>
  <si>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</si>
  <si>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</si>
  <si>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</si>
  <si>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</si>
  <si>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</si>
  <si>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</si>
  <si>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</si>
  <si>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</si>
  <si>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</si>
  <si>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</si>
  <si>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</si>
  <si>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</si>
  <si>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</si>
  <si>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</si>
  <si>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</si>
  <si>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</si>
  <si>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</si>
  <si>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</si>
  <si>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</si>
  <si>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</si>
  <si>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</si>
  <si>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</si>
  <si>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</si>
  <si>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</si>
  <si>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</si>
  <si>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</si>
  <si>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</si>
  <si>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</si>
  <si>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</si>
  <si>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</si>
  <si>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</si>
  <si>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</si>
  <si>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</si>
  <si>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</si>
  <si>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</si>
  <si>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</si>
  <si>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</si>
  <si>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</si>
  <si>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</si>
  <si>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</si>
  <si>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</si>
  <si>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</si>
  <si>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</si>
  <si>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</si>
  <si>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</si>
  <si>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</si>
  <si>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</si>
  <si>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</si>
  <si>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</si>
  <si>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</si>
  <si>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</si>
  <si>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</si>
  <si>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</si>
  <si>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</si>
  <si>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</si>
  <si>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</si>
  <si>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</si>
  <si>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</si>
  <si>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</si>
  <si>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</si>
  <si>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</si>
  <si>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</si>
  <si>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</si>
  <si>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</si>
  <si>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</si>
  <si>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</si>
  <si>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</si>
  <si>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</si>
  <si>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</si>
  <si>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</si>
  <si>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</si>
  <si>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</si>
  <si>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</si>
  <si>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</si>
  <si>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</si>
  <si>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</si>
  <si>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</si>
  <si>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</si>
  <si>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</si>
  <si>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</si>
  <si>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</si>
  <si>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</si>
  <si>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</si>
  <si>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</si>
  <si>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</si>
  <si>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</si>
  <si>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</si>
  <si>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</si>
  <si>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</si>
  <si>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</si>
  <si>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</si>
  <si>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</si>
  <si>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</si>
  <si>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</si>
  <si>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</si>
  <si>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</si>
  <si>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</si>
  <si>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</si>
  <si>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</si>
  <si>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</si>
  <si>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</si>
  <si>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</si>
  <si>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</si>
  <si>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</si>
  <si>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</si>
  <si>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</si>
  <si>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</si>
  <si>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</si>
  <si>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</si>
  <si>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</si>
  <si>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</si>
  <si>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</si>
  <si>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</si>
  <si>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</si>
  <si>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</si>
  <si>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</si>
  <si>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</si>
  <si>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</si>
  <si>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</si>
  <si>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</si>
  <si>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</si>
  <si>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</si>
  <si>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</si>
  <si>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</si>
  <si>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</si>
  <si>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</si>
  <si>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</si>
  <si>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</si>
  <si>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</si>
  <si>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</si>
  <si>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</si>
  <si>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</si>
  <si>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</si>
  <si>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</si>
  <si>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</si>
  <si>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</si>
  <si>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</si>
  <si>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</si>
  <si>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</si>
  <si>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</si>
  <si>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</si>
  <si>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</si>
  <si>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</si>
  <si>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</si>
  <si>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</si>
  <si>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</si>
  <si>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</si>
  <si>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</si>
  <si>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</si>
  <si>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</si>
  <si>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</si>
  <si>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</si>
  <si>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</si>
  <si>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</si>
  <si>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</si>
  <si>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</si>
  <si>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</si>
  <si>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</si>
  <si>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</si>
  <si>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</si>
  <si>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</si>
  <si>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</si>
  <si>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</si>
  <si>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</si>
  <si>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</si>
  <si>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</si>
  <si>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</si>
  <si>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</si>
  <si>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</si>
  <si>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</si>
  <si>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</si>
  <si>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</si>
  <si>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</si>
  <si>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</si>
  <si>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</si>
  <si>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</si>
  <si>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</si>
  <si>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</si>
  <si>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</si>
  <si>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</si>
  <si>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</si>
  <si>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</si>
  <si>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</si>
  <si>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</si>
  <si>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</si>
  <si>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</si>
  <si>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</si>
  <si>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</si>
  <si>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</si>
  <si>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</si>
  <si>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</si>
  <si>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</si>
  <si>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</si>
  <si>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</si>
  <si>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</si>
  <si>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</si>
  <si>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</si>
  <si>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</si>
  <si>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</si>
  <si>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</si>
  <si>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</si>
  <si>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</si>
  <si>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</si>
  <si>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</si>
  <si>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</si>
  <si>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</si>
  <si>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</si>
  <si>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</si>
  <si>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</si>
  <si>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</si>
  <si>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</si>
  <si>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</si>
  <si>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</si>
  <si>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</si>
  <si>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</si>
  <si>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</si>
  <si>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</si>
  <si>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</si>
  <si>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</si>
  <si>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</si>
  <si>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</si>
  <si>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</si>
  <si>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</si>
  <si>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</si>
  <si>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</si>
  <si>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</si>
  <si>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</si>
  <si>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</si>
  <si>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</si>
  <si>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</si>
  <si>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</si>
  <si>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</si>
  <si>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</si>
  <si>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</si>
  <si>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</si>
  <si>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</si>
  <si>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</si>
  <si>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</si>
  <si>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</si>
  <si>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</si>
  <si>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</si>
  <si>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</si>
  <si>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</si>
  <si>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</si>
  <si>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</si>
  <si>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</si>
  <si>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</si>
  <si>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</si>
  <si>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</si>
  <si>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</si>
  <si>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</si>
  <si>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</si>
  <si>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</si>
  <si>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</si>
  <si>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</si>
  <si>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</si>
  <si>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</si>
  <si>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</si>
  <si>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</si>
  <si>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</si>
  <si>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</si>
  <si>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</si>
  <si>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</si>
  <si>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</si>
  <si>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</si>
  <si>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</si>
  <si>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</si>
  <si>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</si>
  <si>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</si>
  <si>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</si>
  <si>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</si>
  <si>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</si>
  <si>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</si>
  <si>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</si>
  <si>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</si>
  <si>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</si>
  <si>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</si>
  <si>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</si>
  <si>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</si>
  <si>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</si>
  <si>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</si>
  <si>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</si>
  <si>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</si>
  <si>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</si>
  <si>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</si>
  <si>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</si>
  <si>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</si>
  <si>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</si>
  <si>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</si>
  <si>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</si>
  <si>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</si>
  <si>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</si>
  <si>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</si>
  <si>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</si>
  <si>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</si>
  <si>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</si>
  <si>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</si>
  <si>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</si>
  <si>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</si>
  <si>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</si>
  <si>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</si>
  <si>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</si>
  <si>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</si>
  <si>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</si>
  <si>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</si>
  <si>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</si>
  <si>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</si>
  <si>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</si>
  <si>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</si>
  <si>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</si>
  <si>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</si>
  <si>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</si>
  <si>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</si>
  <si>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</si>
  <si>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</si>
  <si>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</si>
  <si>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</si>
  <si>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</si>
  <si>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</si>
  <si>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</si>
  <si>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</si>
  <si>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</si>
  <si>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</si>
  <si>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</si>
  <si>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</si>
  <si>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</si>
  <si>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</si>
  <si>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</si>
  <si>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</si>
  <si>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</si>
  <si>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</si>
  <si>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</si>
  <si>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</si>
  <si>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</si>
  <si>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</si>
  <si>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</si>
  <si>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</si>
  <si>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</si>
  <si>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</si>
  <si>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</si>
  <si>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</si>
  <si>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</si>
  <si>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</si>
  <si>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</si>
  <si>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</si>
  <si>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</si>
  <si>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</si>
  <si>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</si>
  <si>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</si>
  <si>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</si>
  <si>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</si>
  <si>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</si>
  <si>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</si>
  <si>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</si>
  <si>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</si>
  <si>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</si>
  <si>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</si>
  <si>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</si>
  <si>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</si>
  <si>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</si>
  <si>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</si>
  <si>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</si>
  <si>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</si>
  <si>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</si>
  <si>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</si>
  <si>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</si>
  <si>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</si>
  <si>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</si>
  <si>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</si>
  <si>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</si>
  <si>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</si>
  <si>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</si>
  <si>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</si>
  <si>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</si>
  <si>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</si>
  <si>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</si>
  <si>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</si>
  <si>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</si>
  <si>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</si>
  <si>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</si>
  <si>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</si>
  <si>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</si>
  <si>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</si>
  <si>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</si>
  <si>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</si>
  <si>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</si>
  <si>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</si>
  <si>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</si>
  <si>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</si>
  <si>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</si>
  <si>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</si>
  <si>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</si>
  <si>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</si>
  <si>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</si>
  <si>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</si>
  <si>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</si>
  <si>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</si>
  <si>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</si>
  <si>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</si>
  <si>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</si>
  <si>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</si>
  <si>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</si>
  <si>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</si>
  <si>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</si>
  <si>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</si>
  <si>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</si>
  <si>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</si>
  <si>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</si>
  <si>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</si>
  <si>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</si>
  <si>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</si>
  <si>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</si>
  <si>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</si>
  <si>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</si>
  <si>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</si>
  <si>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</si>
  <si>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</si>
  <si>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</si>
  <si>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</si>
  <si>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</si>
  <si>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</si>
  <si>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</si>
  <si>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</si>
  <si>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</si>
  <si>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</si>
  <si>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</si>
  <si>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</si>
  <si>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</si>
  <si>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</si>
  <si>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</si>
  <si>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</si>
  <si>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</si>
  <si>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</si>
  <si>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</si>
  <si>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</si>
  <si>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</si>
  <si>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</si>
  <si>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</si>
  <si>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</si>
  <si>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</si>
  <si>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</si>
  <si>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</si>
  <si>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</si>
  <si>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</si>
  <si>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</si>
  <si>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</si>
  <si>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</si>
  <si>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</si>
  <si>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</si>
  <si>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</si>
  <si>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</si>
  <si>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</si>
  <si>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</si>
  <si>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</si>
  <si>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</si>
  <si>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</si>
  <si>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</si>
  <si>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</si>
  <si>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</si>
  <si>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</si>
  <si>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</si>
  <si>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</si>
  <si>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</si>
  <si>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</si>
  <si>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</si>
  <si>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</si>
  <si>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</si>
  <si>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</si>
  <si>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</si>
  <si>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</si>
  <si>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</si>
  <si>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</si>
  <si>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</si>
  <si>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</si>
  <si>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</si>
  <si>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</si>
  <si>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</si>
  <si>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</si>
  <si>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</si>
  <si>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</si>
  <si>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</si>
  <si>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</si>
  <si>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</si>
  <si>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</si>
  <si>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</si>
  <si>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</si>
  <si>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</si>
  <si>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</si>
  <si>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</si>
  <si>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</si>
  <si>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</si>
  <si>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</si>
  <si>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</si>
  <si>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</si>
  <si>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</si>
  <si>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</si>
  <si>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</si>
  <si>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</si>
  <si>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</si>
  <si>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</si>
  <si>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</si>
  <si>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</si>
  <si>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</si>
  <si>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</si>
  <si>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</si>
  <si>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</si>
  <si>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</si>
  <si>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</si>
  <si>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</si>
  <si>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</si>
  <si>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</si>
  <si>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</si>
  <si>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</si>
  <si>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</si>
  <si>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</si>
  <si>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</si>
  <si>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</si>
  <si>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</si>
  <si>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</si>
  <si>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</si>
  <si>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</si>
  <si>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</si>
  <si>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</si>
  <si>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</si>
  <si>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</si>
  <si>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</si>
  <si>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</si>
  <si>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</si>
  <si>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</si>
  <si>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</si>
  <si>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</si>
  <si>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</si>
  <si>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</si>
  <si>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</si>
  <si>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</si>
  <si>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</si>
  <si>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</si>
  <si>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</si>
  <si>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</si>
  <si>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</si>
  <si>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</si>
  <si>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</si>
  <si>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</si>
  <si>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</si>
  <si>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</si>
  <si>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</si>
  <si>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</si>
  <si>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</si>
  <si>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</si>
  <si>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</si>
  <si>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</si>
  <si>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</si>
  <si>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</si>
  <si>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</si>
  <si>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</si>
  <si>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</si>
  <si>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</si>
  <si>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</si>
  <si>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</si>
  <si>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</si>
  <si>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</si>
  <si>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</si>
  <si>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</si>
  <si>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</si>
  <si>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</si>
  <si>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</si>
  <si>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</si>
  <si>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</si>
  <si>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</si>
  <si>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</si>
  <si>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</si>
  <si>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</si>
  <si>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</si>
  <si>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</si>
  <si>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</si>
  <si>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</si>
  <si>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</si>
  <si>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</si>
  <si>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</si>
  <si>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</si>
  <si>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</si>
  <si>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</si>
  <si>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</si>
  <si>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</si>
  <si>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</si>
  <si>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</si>
  <si>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</si>
  <si>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</si>
  <si>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</si>
  <si>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</si>
  <si>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</si>
  <si>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</si>
  <si>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</si>
  <si>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</si>
  <si>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</si>
  <si>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</si>
  <si>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</si>
  <si>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</si>
  <si>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</si>
  <si>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</si>
  <si>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</si>
  <si>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</si>
  <si>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</si>
  <si>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</si>
  <si>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</si>
  <si>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</si>
  <si>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</si>
  <si>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</si>
  <si>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</si>
  <si>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</si>
  <si>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</si>
  <si>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</si>
  <si>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</si>
  <si>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</si>
  <si>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</si>
  <si>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</si>
  <si>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</si>
  <si>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</si>
  <si>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</si>
  <si>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</si>
  <si>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</si>
  <si>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</si>
  <si>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</si>
  <si>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</si>
  <si>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</si>
  <si>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</si>
  <si>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</si>
  <si>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</si>
  <si>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</si>
  <si>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</si>
  <si>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</si>
  <si>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</si>
  <si>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</si>
  <si>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</si>
  <si>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</si>
  <si>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</si>
  <si>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</si>
  <si>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</si>
  <si>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</si>
  <si>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</si>
  <si>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</si>
  <si>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</si>
  <si>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</si>
  <si>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</si>
  <si>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</si>
  <si>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</si>
  <si>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</si>
  <si>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</si>
  <si>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</si>
  <si>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</si>
  <si>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</si>
  <si>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</si>
  <si>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</si>
  <si>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</si>
  <si>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</si>
  <si>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</si>
  <si>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</si>
  <si>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</si>
  <si>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</si>
  <si>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</si>
  <si>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</si>
  <si>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</si>
  <si>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</si>
  <si>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</si>
  <si>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</si>
  <si>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</si>
  <si>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</si>
  <si>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</si>
  <si>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</si>
  <si>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</si>
  <si>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</si>
  <si>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</si>
  <si>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</si>
  <si>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</si>
  <si>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</si>
  <si>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</si>
  <si>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</si>
  <si>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</si>
  <si>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</si>
  <si>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</si>
  <si>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</si>
  <si>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</si>
  <si>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</si>
  <si>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</si>
  <si>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</si>
  <si>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</si>
  <si>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</si>
  <si>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</si>
  <si>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</si>
  <si>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</si>
  <si>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</si>
  <si>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</si>
  <si>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</si>
  <si>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</si>
  <si>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</si>
  <si>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</si>
  <si>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</si>
  <si>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</si>
  <si>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</si>
  <si>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</si>
  <si>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</si>
  <si>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</si>
  <si>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</si>
  <si>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</si>
  <si>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</si>
  <si>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</si>
  <si>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</si>
  <si>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</si>
  <si>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</si>
  <si>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</si>
  <si>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</si>
  <si>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</si>
  <si>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</si>
  <si>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</si>
  <si>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</si>
  <si>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</si>
  <si>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</si>
  <si>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</si>
  <si>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</si>
  <si>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</si>
  <si>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</si>
  <si>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</si>
  <si>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</si>
  <si>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</si>
  <si>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</si>
  <si>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</si>
  <si>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</si>
  <si>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</si>
  <si>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</si>
  <si>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</si>
  <si>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</si>
  <si>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</si>
  <si>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</si>
  <si>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</si>
  <si>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</si>
  <si>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</si>
  <si>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</si>
  <si>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</si>
  <si>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</si>
  <si>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</si>
  <si>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</si>
  <si>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</si>
  <si>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</si>
  <si>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</si>
  <si>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</si>
  <si>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</si>
  <si>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</si>
  <si>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</si>
  <si>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</si>
  <si>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</si>
  <si>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</si>
  <si>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</si>
  <si>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</si>
  <si>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</si>
  <si>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</si>
  <si>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</si>
  <si>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</si>
  <si>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</si>
  <si>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</si>
  <si>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</si>
  <si>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</si>
  <si>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</si>
  <si>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</si>
  <si>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</si>
  <si>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</si>
  <si>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</si>
  <si>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</si>
  <si>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</si>
  <si>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</si>
  <si>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</si>
  <si>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</si>
  <si>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</si>
  <si>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</si>
  <si>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</si>
  <si>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</si>
  <si>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</si>
  <si>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</si>
  <si>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</si>
  <si>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</si>
  <si>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</si>
  <si>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</si>
  <si>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</si>
  <si>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</si>
  <si>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</si>
  <si>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</si>
  <si>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</si>
  <si>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</si>
  <si>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</si>
  <si>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</si>
  <si>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</si>
  <si>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</si>
  <si>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</si>
  <si>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</si>
  <si>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</si>
  <si>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</si>
  <si>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</si>
  <si>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</si>
  <si>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</si>
  <si>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</si>
  <si>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</si>
  <si>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</si>
  <si>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</si>
  <si>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</si>
  <si>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</si>
  <si>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</si>
  <si>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</si>
  <si>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</si>
  <si>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</si>
  <si>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</si>
  <si>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</si>
  <si>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</si>
  <si>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</si>
  <si>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</si>
  <si>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</si>
  <si>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</si>
  <si>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</si>
  <si>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</si>
  <si>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</si>
  <si>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</si>
  <si>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</si>
  <si>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</si>
  <si>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</si>
  <si>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</si>
  <si>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</si>
  <si>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</si>
  <si>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</si>
  <si>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</si>
  <si>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</si>
  <si>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</si>
  <si>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</si>
  <si>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</si>
  <si>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</si>
  <si>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</si>
  <si>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</si>
  <si>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</si>
  <si>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</si>
  <si>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</si>
  <si>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</si>
  <si>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</si>
  <si>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</si>
  <si>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</si>
  <si>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</si>
  <si>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</si>
  <si>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</si>
  <si>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</si>
  <si>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</si>
  <si>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</si>
  <si>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</si>
  <si>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</si>
  <si>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</si>
  <si>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</si>
  <si>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</si>
  <si>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</si>
  <si>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</si>
  <si>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</si>
  <si>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</si>
  <si>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</si>
  <si>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</si>
  <si>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</si>
  <si>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</si>
  <si>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</si>
  <si>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</si>
  <si>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</si>
  <si>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</si>
  <si>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</si>
  <si>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</si>
  <si>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</si>
  <si>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</si>
  <si>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</si>
  <si>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</si>
  <si>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</si>
  <si>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</si>
  <si>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</si>
  <si>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</si>
  <si>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</si>
  <si>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</si>
  <si>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</si>
  <si>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</si>
  <si>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</si>
  <si>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</si>
  <si>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</si>
  <si>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</si>
  <si>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</si>
  <si>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</si>
  <si>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</si>
  <si>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</si>
  <si>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</si>
  <si>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</si>
  <si>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</si>
  <si>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</si>
  <si>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</si>
  <si>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</si>
  <si>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</si>
  <si>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</si>
  <si>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</si>
  <si>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</si>
  <si>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</si>
  <si>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</si>
  <si>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</si>
  <si>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</si>
  <si>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</si>
  <si>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</si>
  <si>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</si>
  <si>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</si>
  <si>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</si>
  <si>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</si>
  <si>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</si>
  <si>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</si>
  <si>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</si>
  <si>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</si>
  <si>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</si>
  <si>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</si>
  <si>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</si>
  <si>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</si>
  <si>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</si>
  <si>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</si>
  <si>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</si>
  <si>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</si>
  <si>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</si>
  <si>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</si>
  <si>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</si>
  <si>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</si>
  <si>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</si>
  <si>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</si>
  <si>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</si>
  <si>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</si>
  <si>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</si>
  <si>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</si>
  <si>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</si>
  <si>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</si>
  <si>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</si>
  <si>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</si>
  <si>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</si>
  <si>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</si>
  <si>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</si>
  <si>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</si>
  <si>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</si>
  <si>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</si>
  <si>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</si>
  <si>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</si>
  <si>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</si>
  <si>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</si>
  <si>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</si>
  <si>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</si>
  <si>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</si>
  <si>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</si>
  <si>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</si>
  <si>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</si>
  <si>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</si>
  <si>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</si>
  <si>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</si>
  <si>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</si>
  <si>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</si>
  <si>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</si>
  <si>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</si>
  <si>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</si>
  <si>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</si>
  <si>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</si>
  <si>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</si>
  <si>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</si>
  <si>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</si>
  <si>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</si>
  <si>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</si>
  <si>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</si>
  <si>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</si>
  <si>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</si>
  <si>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</si>
  <si>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</si>
  <si>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</si>
  <si>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</si>
  <si>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</si>
  <si>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</si>
  <si>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</si>
  <si>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</si>
  <si>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</si>
  <si>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</si>
  <si>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</si>
  <si>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</si>
  <si>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</si>
  <si>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</si>
  <si>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</si>
  <si>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</si>
  <si>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</si>
  <si>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</si>
  <si>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</si>
  <si>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</si>
  <si>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</si>
  <si>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</si>
  <si>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</si>
  <si>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</si>
  <si>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</si>
  <si>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</si>
  <si>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</si>
  <si>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</si>
  <si>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</si>
  <si>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</si>
  <si>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</si>
  <si>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</si>
  <si>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</si>
  <si>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</si>
  <si>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</si>
  <si>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</si>
  <si>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</si>
  <si>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</si>
  <si>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</si>
  <si>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</si>
  <si>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</si>
  <si>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</si>
  <si>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</si>
  <si>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</si>
  <si>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</si>
  <si>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</si>
  <si>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</si>
  <si>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</si>
  <si>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</si>
  <si>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</si>
  <si>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</si>
  <si>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</si>
  <si>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</si>
  <si>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</si>
  <si>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</si>
  <si>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</si>
  <si>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</si>
  <si>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</si>
  <si>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</si>
  <si>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</si>
  <si>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</si>
  <si>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</si>
  <si>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</si>
  <si>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</si>
  <si>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</si>
  <si>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</si>
  <si>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</si>
  <si>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</si>
  <si>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</si>
  <si>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</si>
  <si>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</si>
  <si>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</si>
  <si>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</si>
  <si>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</si>
  <si>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</si>
  <si>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</si>
  <si>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</si>
  <si>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</si>
  <si>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</si>
  <si>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</si>
  <si>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</si>
  <si>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</si>
  <si>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</si>
  <si>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</si>
  <si>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</si>
  <si>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</si>
  <si>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</si>
  <si>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</si>
  <si>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</si>
  <si>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</si>
  <si>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</si>
  <si>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</si>
  <si>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</si>
  <si>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</si>
  <si>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</si>
  <si>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</si>
  <si>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</si>
  <si>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</si>
  <si>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</si>
  <si>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</si>
  <si>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</si>
  <si>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</si>
  <si>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</si>
  <si>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</si>
  <si>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</si>
  <si>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</si>
  <si>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</si>
  <si>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</si>
  <si>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</si>
  <si>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</si>
  <si>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</si>
  <si>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</si>
  <si>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</si>
  <si>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</si>
  <si>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</si>
  <si>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</si>
  <si>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</si>
  <si>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</si>
  <si>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</si>
  <si>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</si>
  <si>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</si>
  <si>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</si>
  <si>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</si>
  <si>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</si>
  <si>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</si>
  <si>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</si>
  <si>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</si>
  <si>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</si>
  <si>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</si>
  <si>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</si>
  <si>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</si>
  <si>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</si>
  <si>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</si>
  <si>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</si>
  <si>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</si>
  <si>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</si>
  <si>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</si>
  <si>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</si>
  <si>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</si>
  <si>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</si>
  <si>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</si>
  <si>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</si>
  <si>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</si>
  <si>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</si>
  <si>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</si>
  <si>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</si>
  <si>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</si>
  <si>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</si>
  <si>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</si>
  <si>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</si>
  <si>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</si>
  <si>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</si>
  <si>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</si>
  <si>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</si>
  <si>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</si>
  <si>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</si>
  <si>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</si>
  <si>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</si>
  <si>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</si>
  <si>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</si>
  <si>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</si>
  <si>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</si>
  <si>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</si>
  <si>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</si>
  <si>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</si>
  <si>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</si>
  <si>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</si>
  <si>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</si>
  <si>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</si>
  <si>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</si>
  <si>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</si>
  <si>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</si>
  <si>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</si>
  <si>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</si>
  <si>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</si>
  <si>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</si>
  <si>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</si>
  <si>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</si>
  <si>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</si>
  <si>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</si>
  <si>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</si>
  <si>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</si>
  <si>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</si>
  <si>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</si>
  <si>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</si>
  <si>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</si>
  <si>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</si>
  <si>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</si>
  <si>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</si>
  <si>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</si>
  <si>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</si>
  <si>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</si>
  <si>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</si>
  <si>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</si>
  <si>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</si>
  <si>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</si>
  <si>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</si>
  <si>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</si>
  <si>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</si>
  <si>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</si>
  <si>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</si>
  <si>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</si>
  <si>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</si>
  <si>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</si>
  <si>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</si>
  <si>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</si>
  <si>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</si>
  <si>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</si>
  <si>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</si>
  <si>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</si>
  <si>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</si>
  <si>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</si>
  <si>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</si>
  <si>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</si>
  <si>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</si>
  <si>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</si>
  <si>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</si>
  <si>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</si>
  <si>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</si>
  <si>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</si>
  <si>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</si>
  <si>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</si>
  <si>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</si>
  <si>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</si>
  <si>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</si>
  <si>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</si>
  <si>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</si>
  <si>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</si>
  <si>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</si>
  <si>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</si>
  <si>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</si>
  <si>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</si>
  <si>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</si>
  <si>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</si>
  <si>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</si>
  <si>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</si>
  <si>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</si>
  <si>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</si>
  <si>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</si>
  <si>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</si>
  <si>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</si>
  <si>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</si>
  <si>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</si>
  <si>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</si>
  <si>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</si>
  <si>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</si>
  <si>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</si>
  <si>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</si>
  <si>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</si>
  <si>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</si>
  <si>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MC1 08h14 / Em intervalo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</si>
  <si>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</si>
  <si>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</si>
  <si>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</si>
  <si>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Em intervalo das 14h07 até 15h37.</t>
  </si>
  <si>
    <t>TP pronto 09h22 / Concedido intervalo as 09h25 até 11h25. TP não conseguiu realizar produção, devido trem parado na via1.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</si>
  <si>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</si>
  <si>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</si>
  <si>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</si>
  <si>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</si>
  <si>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</si>
  <si>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</si>
  <si>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>ZSK-2</t>
  </si>
  <si>
    <t>ZAC-ZSK</t>
  </si>
  <si>
    <t>ZACZSK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</si>
  <si>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</si>
  <si>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</si>
  <si>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ZBV-3</t>
  </si>
  <si>
    <t>ZYU-ZBV</t>
  </si>
  <si>
    <t>ZYUZBV</t>
  </si>
  <si>
    <t>ZEJZRB</t>
  </si>
  <si>
    <t>Bloco modernização Descarga de Dormentes + solda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</si>
  <si>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</si>
  <si>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Fixo</t>
  </si>
  <si>
    <t>PDM - Descarga de Pedra</t>
  </si>
  <si>
    <t>Substituição de jacaré para inversão de rota de ZDR1 para ZPT2</t>
  </si>
  <si>
    <t>Recolhimento de dormentes</t>
  </si>
  <si>
    <t>PDM - Substituição de trilho</t>
  </si>
  <si>
    <t>ZKEZGA</t>
  </si>
  <si>
    <t>ZWI-ZKEZGA.ZWI</t>
  </si>
  <si>
    <t>ZKWZKEZGAZKW</t>
  </si>
  <si>
    <t>Jhon</t>
  </si>
  <si>
    <t>R7D</t>
  </si>
  <si>
    <t>Z3ZEV</t>
  </si>
  <si>
    <t>ZEV-ZTP</t>
  </si>
  <si>
    <t>ZEVZPT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</si>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</sst>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G152" activePane="topRight" state="frozen"/>
      <selection pane="topRight" activeCell="B165" sqref="B16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8" t="s">
        <v>950</v>
      </c>
      <c r="C1" s="189"/>
      <c r="D1" s="189"/>
      <c r="E1" s="3"/>
      <c r="F1" s="188" t="s">
        <v>951</v>
      </c>
      <c r="G1" s="189"/>
      <c r="H1" s="190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91"/>
      <c r="AH1" s="5"/>
      <c r="AI1" s="195" t="s">
        <v>952</v>
      </c>
      <c r="AJ1" s="196"/>
      <c r="AK1" s="196"/>
      <c r="AL1" s="196"/>
      <c r="AM1" s="197"/>
      <c r="AN1" s="198"/>
      <c r="AO1" s="196"/>
      <c r="AP1" s="196"/>
      <c r="AQ1" s="196"/>
      <c r="AR1" s="196"/>
      <c r="AS1" s="196"/>
      <c r="AT1" s="196"/>
      <c r="AU1" s="196"/>
      <c r="AV1" s="196"/>
      <c r="AW1" s="196"/>
      <c r="AX1" s="196"/>
      <c r="AY1" s="196"/>
      <c r="AZ1" s="196"/>
      <c r="BA1" s="196"/>
      <c r="BB1" s="196"/>
      <c r="BC1" s="196"/>
      <c r="BD1" s="196"/>
      <c r="BE1" s="196"/>
      <c r="BF1" s="199"/>
      <c r="BG1" s="5"/>
      <c r="BH1" s="200" t="s">
        <v>953</v>
      </c>
      <c r="BI1" s="201"/>
      <c r="BJ1" s="201"/>
      <c r="BK1" s="202"/>
      <c r="BL1" s="5"/>
      <c r="BM1" s="192" t="s">
        <v>954</v>
      </c>
      <c r="BN1" s="193"/>
      <c r="BO1" s="193"/>
      <c r="BP1" s="193"/>
      <c r="BQ1" s="193"/>
      <c r="BR1" s="193"/>
      <c r="BS1" s="194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5" t="s">
        <v>955</v>
      </c>
      <c r="AJ2" s="196"/>
      <c r="AK2" s="196"/>
      <c r="AL2" s="196"/>
      <c r="AM2" s="197"/>
      <c r="AN2" s="198"/>
      <c r="AO2" s="196"/>
      <c r="AP2" s="196"/>
      <c r="AQ2" s="199"/>
      <c r="AR2" s="6"/>
      <c r="AS2" s="195" t="s">
        <v>958</v>
      </c>
      <c r="AT2" s="196"/>
      <c r="AU2" s="196"/>
      <c r="AV2" s="196"/>
      <c r="AW2" s="196"/>
      <c r="AX2" s="196"/>
      <c r="AY2" s="199"/>
      <c r="AZ2" s="6"/>
      <c r="BA2" s="181" t="s">
        <v>959</v>
      </c>
      <c r="BB2" s="185"/>
      <c r="BC2" s="195" t="s">
        <v>956</v>
      </c>
      <c r="BD2" s="196"/>
      <c r="BE2" s="196"/>
      <c r="BF2" s="199"/>
      <c r="BG2" s="5"/>
      <c r="BH2" s="203"/>
      <c r="BI2" s="204"/>
      <c r="BJ2" s="204"/>
      <c r="BK2" s="205"/>
      <c r="BL2" s="5"/>
      <c r="BM2" s="206"/>
      <c r="BN2" s="207"/>
      <c r="BO2" s="207"/>
      <c r="BP2" s="207"/>
      <c r="BQ2" s="207"/>
      <c r="BR2" s="207"/>
      <c r="BS2" s="208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1" t="s">
        <v>960</v>
      </c>
      <c r="AJ3" s="185"/>
      <c r="AK3" s="181" t="s">
        <v>961</v>
      </c>
      <c r="AL3" s="182"/>
      <c r="AM3" s="183"/>
      <c r="AN3" s="184"/>
      <c r="AO3" s="182"/>
      <c r="AP3" s="182"/>
      <c r="AQ3" s="185"/>
      <c r="AR3" s="63"/>
      <c r="AS3" s="186" t="s">
        <v>967</v>
      </c>
      <c r="AT3" s="187"/>
      <c r="AU3" s="186" t="s">
        <v>968</v>
      </c>
      <c r="AV3" s="187"/>
      <c r="AW3" s="186" t="s">
        <v>969</v>
      </c>
      <c r="AX3" s="187"/>
      <c r="AY3" s="63" t="s">
        <v>970</v>
      </c>
      <c r="AZ3" s="63"/>
      <c r="BA3" s="209"/>
      <c r="BB3" s="210"/>
      <c r="BC3" s="181" t="s">
        <v>963</v>
      </c>
      <c r="BD3" s="182"/>
      <c r="BE3" s="182"/>
      <c r="BF3" s="185"/>
      <c r="BG3" s="62"/>
      <c r="BH3" s="203"/>
      <c r="BI3" s="204"/>
      <c r="BJ3" s="204"/>
      <c r="BK3" s="205"/>
      <c r="BL3" s="62"/>
      <c r="BM3" s="192" t="s">
        <v>971</v>
      </c>
      <c r="BN3" s="193"/>
      <c r="BO3" s="193"/>
      <c r="BP3" s="194"/>
      <c r="BQ3" s="192" t="s">
        <v>742</v>
      </c>
      <c r="BR3" s="193"/>
      <c r="BS3" s="194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0.79166666666666663</v>
      </c>
      <c r="AU111" s="136"/>
      <c r="AV111" s="136"/>
      <c r="AW111" s="14"/>
      <c r="AX111" s="14"/>
      <c r="AY111" s="164">
        <f t="shared" si="8"/>
        <v>8.3333333333333259E-2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 e Intervalo</v>
      </c>
      <c r="BR111" s="19">
        <f t="shared" si="11"/>
        <v>0.99999999999999911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1238</v>
      </c>
      <c r="BK138" s="18" t="s">
        <v>1239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1239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1241</v>
      </c>
      <c r="BK139" s="18" t="s">
        <v>1242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1243</v>
      </c>
      <c r="BK140" s="18" t="s">
        <v>1244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/>
      <c r="AS141" s="108"/>
      <c r="AT141" s="108"/>
      <c r="AU141" s="136"/>
      <c r="AV141" s="136"/>
      <c r="AW141" s="14"/>
      <c r="AX141" s="14"/>
      <c r="AY141" s="164">
        <f t="shared" si="14"/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/>
      <c r="BI141" s="17"/>
      <c r="BJ141" s="17" t="s">
        <v>1080</v>
      </c>
      <c r="BK141" s="18"/>
      <c r="BL141" s="16"/>
      <c r="BM141" s="130"/>
      <c r="BN141" s="130"/>
      <c r="BO141" s="130"/>
      <c r="BP141" s="18"/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/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1245</v>
      </c>
      <c r="BK142" s="18" t="s">
        <v>1245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1245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1246</v>
      </c>
      <c r="BK144" s="18" t="s">
        <v>1246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1246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1</v>
      </c>
      <c r="BI145" s="17"/>
      <c r="BJ145" s="17" t="s">
        <v>1247</v>
      </c>
      <c r="BK145" s="18" t="s">
        <v>1248</v>
      </c>
      <c r="BL145" s="16"/>
      <c r="BM145" s="130"/>
      <c r="BN145" s="130"/>
      <c r="BO145" s="130"/>
      <c r="BP145" s="18"/>
      <c r="BQ145" s="12" t="str">
        <f t="shared" si="16"/>
        <v>Produção</v>
      </c>
      <c r="BR145" s="19">
        <f t="shared" si="17"/>
        <v>1.4500000000000002</v>
      </c>
      <c r="BS145" s="19">
        <f t="shared" si="18"/>
        <v>0</v>
      </c>
      <c r="BT145" s="8" t="str">
        <f t="shared" si="19"/>
        <v/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1249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1250</v>
      </c>
      <c r="BK146" s="18" t="s">
        <v>1250</v>
      </c>
      <c r="BL146" s="16"/>
      <c r="BM146" s="130"/>
      <c r="BN146" s="130"/>
      <c r="BO146" s="130"/>
      <c r="BP146" s="18"/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/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1252</v>
      </c>
      <c r="BK147" s="18" t="s">
        <v>1252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1252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/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1</v>
      </c>
      <c r="BI149" s="17"/>
      <c r="BJ149" s="17" t="s">
        <v>1253</v>
      </c>
      <c r="BK149" s="18" t="s">
        <v>1253</v>
      </c>
      <c r="BL149" s="16"/>
      <c r="BM149" s="130"/>
      <c r="BN149" s="130"/>
      <c r="BO149" s="130"/>
      <c r="BP149" s="18"/>
      <c r="BQ149" s="12" t="str">
        <f t="shared" si="16"/>
        <v>Produção</v>
      </c>
      <c r="BR149" s="19">
        <f t="shared" si="17"/>
        <v>1.0000000000000002</v>
      </c>
      <c r="BS149" s="19">
        <f t="shared" si="18"/>
        <v>0</v>
      </c>
      <c r="BT149" s="8" t="str">
        <f t="shared" si="19"/>
        <v/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1</v>
      </c>
      <c r="BI150" s="17"/>
      <c r="BJ150" s="17" t="s">
        <v>1254</v>
      </c>
      <c r="BK150" s="18" t="s">
        <v>1254</v>
      </c>
      <c r="BL150" s="16"/>
      <c r="BM150" s="130"/>
      <c r="BN150" s="130"/>
      <c r="BO150" s="130"/>
      <c r="BP150" s="18"/>
      <c r="BQ150" s="12" t="str">
        <f t="shared" si="16"/>
        <v>Produção</v>
      </c>
      <c r="BR150" s="19">
        <f t="shared" si="17"/>
        <v>1</v>
      </c>
      <c r="BS150" s="19">
        <f t="shared" si="18"/>
        <v>0</v>
      </c>
      <c r="BT150" s="8" t="str">
        <f t="shared" si="19"/>
        <v/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/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1</v>
      </c>
      <c r="BI151" s="17"/>
      <c r="BJ151" s="17" t="s">
        <v>1253</v>
      </c>
      <c r="BK151" s="18" t="s">
        <v>1253</v>
      </c>
      <c r="BL151" s="16"/>
      <c r="BM151" s="130"/>
      <c r="BN151" s="130"/>
      <c r="BO151" s="130"/>
      <c r="BP151" s="18"/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/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1255</v>
      </c>
      <c r="BK152" s="18" t="s">
        <v>1255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1256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1255</v>
      </c>
      <c r="BK153" s="18" t="s">
        <v>1255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1255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/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1</v>
      </c>
      <c r="BI154" s="17"/>
      <c r="BJ154" s="17" t="s">
        <v>1257</v>
      </c>
      <c r="BK154" s="18" t="s">
        <v>1258</v>
      </c>
      <c r="BL154" s="16"/>
      <c r="BM154" s="130"/>
      <c r="BN154" s="130"/>
      <c r="BO154" s="130"/>
      <c r="BP154" s="18"/>
      <c r="BQ154" s="12" t="str">
        <f t="shared" si="16"/>
        <v>Produção</v>
      </c>
      <c r="BR154" s="19">
        <f t="shared" si="17"/>
        <v>1</v>
      </c>
      <c r="BS154" s="19">
        <f t="shared" si="18"/>
        <v>0</v>
      </c>
      <c r="BT154" s="8" t="str">
        <f t="shared" si="19"/>
        <v/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1259</v>
      </c>
      <c r="BK155" s="18" t="s">
        <v>1259</v>
      </c>
      <c r="BL155" s="16"/>
      <c r="BM155" s="130"/>
      <c r="BN155" s="130"/>
      <c r="BO155" s="130"/>
      <c r="BP155" s="18"/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/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1260</v>
      </c>
      <c r="BK156" s="18" t="s">
        <v>1260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1260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1261</v>
      </c>
      <c r="BK157" s="18" t="s">
        <v>1262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1261</v>
      </c>
      <c r="BK158" s="18" t="s">
        <v>1262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1263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1264</v>
      </c>
      <c r="BK159" s="18" t="s">
        <v>1264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1265</v>
      </c>
      <c r="W162" s="151" t="s">
        <v>1055</v>
      </c>
      <c r="X162" s="104" t="s">
        <v>421</v>
      </c>
      <c r="Y162" s="129"/>
      <c r="Z162" s="104"/>
      <c r="AA162" s="105" t="s">
        <v>593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/>
      <c r="AS162" s="108"/>
      <c r="AT162" s="108"/>
      <c r="AU162" s="136"/>
      <c r="AV162" s="136"/>
      <c r="AW162" s="14"/>
      <c r="AX162" s="14"/>
      <c r="AY162" s="164">
        <f t="shared" si="14"/>
        <v>0</v>
      </c>
      <c r="AZ162" s="153"/>
      <c r="BA162" s="109"/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/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1266</v>
      </c>
      <c r="J164" s="105">
        <v>70</v>
      </c>
      <c r="K164" s="105">
        <v>82</v>
      </c>
      <c r="L164" s="105" t="s">
        <v>593</v>
      </c>
      <c r="M164" s="105" t="s">
        <v>1267</v>
      </c>
      <c r="N164" s="150" t="s">
        <v>1268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/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/>
      <c r="AS164" s="108"/>
      <c r="AT164" s="108"/>
      <c r="AU164" s="136"/>
      <c r="AV164" s="136"/>
      <c r="AW164" s="14"/>
      <c r="AX164" s="14"/>
      <c r="AY164" s="164">
        <f t="shared" si="14"/>
        <v>0</v>
      </c>
      <c r="AZ164" s="153"/>
      <c r="BA164" s="109"/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Produção e Intervalo</v>
      </c>
      <c r="BR164" s="19">
        <f t="shared" si="17"/>
        <v>0</v>
      </c>
      <c r="BS164" s="19">
        <f t="shared" si="18"/>
        <v>0</v>
      </c>
      <c r="BT164" s="8" t="str">
        <f t="shared" si="19"/>
        <v/>
      </c>
    </row>
    <row r="165" spans="1:72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786</v>
      </c>
      <c r="G165" s="142" t="str">
        <f>IF(D165="","*",VLOOKUP(F165,BS_ATIVIDADE[],3,FALSE))</f>
        <v>OUTROS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PEÇAS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1269</v>
      </c>
      <c r="X165" s="104" t="s">
        <v>421</v>
      </c>
      <c r="Y165" s="129"/>
      <c r="Z165" s="104"/>
      <c r="AA165" s="105" t="s">
        <v>1270</v>
      </c>
      <c r="AB165" s="103" t="s">
        <v>423</v>
      </c>
      <c r="AC165" s="152" t="s">
        <v>406</v>
      </c>
      <c r="AD165" s="107">
        <v>0.29166666666666669</v>
      </c>
      <c r="AE165" s="105"/>
      <c r="AF165" s="105" t="s">
        <v>593</v>
      </c>
      <c r="AG165" s="105"/>
      <c r="AH165" s="15"/>
      <c r="AI165" s="126" t="str">
        <f>IF(BS_CONTROLE[[#This Row],[Atividade]]=0, "-", BS_CONTROLE[[#This Row],[Atividade]])</f>
        <v>RECOLHIMENTO DE DORMENTE</v>
      </c>
      <c r="AJ165" s="9" t="str">
        <f>IF(BS_CONTROLE[[#This Row],[Atividade]]=0, "-", BS_CONTROLE[[#This Row],[Atividade]])</f>
        <v>RECOLHIMENTO DE DORMENTE</v>
      </c>
      <c r="AK165" s="31">
        <f>BS_CONTROLE[[#This Row],[Local - Partida]]</f>
        <v>106109</v>
      </c>
      <c r="AL165" s="3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/>
      <c r="AS165" s="108"/>
      <c r="AT165" s="108"/>
      <c r="AU165" s="136"/>
      <c r="AV165" s="136"/>
      <c r="AW165" s="14"/>
      <c r="AX165" s="14"/>
      <c r="AY165" s="164">
        <f t="shared" si="14"/>
        <v>0</v>
      </c>
      <c r="AZ165" s="153"/>
      <c r="BA165" s="109"/>
      <c r="BB165" s="10" t="str">
        <f>IFERROR(_xlfn.XLOOKUP(AI165, BS_ATIVIDADE[ATIVIDADE],BS_ATIVIDADE[UNIDADE] ), "*")</f>
        <v>Nº DE PEÇAS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Produção e Intervalo</v>
      </c>
      <c r="BR165" s="19">
        <f t="shared" si="17"/>
        <v>0</v>
      </c>
      <c r="BS165" s="19">
        <f t="shared" si="18"/>
        <v>0</v>
      </c>
      <c r="BT165" s="8" t="str">
        <f t="shared" si="19"/>
        <v/>
      </c>
    </row>
    <row r="166" spans="1:72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1271</v>
      </c>
      <c r="J167" s="105">
        <v>56</v>
      </c>
      <c r="K167" s="105">
        <v>201</v>
      </c>
      <c r="L167" s="105" t="s">
        <v>593</v>
      </c>
      <c r="M167" s="105" t="s">
        <v>1272</v>
      </c>
      <c r="N167" s="150" t="s">
        <v>1273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/>
      <c r="Z167" s="104"/>
      <c r="AA167" s="105">
        <v>1</v>
      </c>
      <c r="AB167" s="103" t="s">
        <v>412</v>
      </c>
      <c r="AC167" s="152"/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/>
      <c r="AS167" s="108"/>
      <c r="AT167" s="108"/>
      <c r="AU167" s="136"/>
      <c r="AV167" s="136"/>
      <c r="AW167" s="14"/>
      <c r="AX167" s="14"/>
      <c r="AY167" s="164">
        <f t="shared" si="14"/>
        <v>0</v>
      </c>
      <c r="AZ167" s="153"/>
      <c r="BA167" s="109"/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Produção e Intervalo</v>
      </c>
      <c r="BR167" s="19">
        <f t="shared" si="17"/>
        <v>0</v>
      </c>
      <c r="BS167" s="19">
        <f t="shared" si="18"/>
        <v>0</v>
      </c>
      <c r="BT167" s="8" t="str">
        <f t="shared" si="19"/>
        <v/>
      </c>
    </row>
    <row r="168" spans="1:72">
      <c r="A168" s="47" t="str">
        <f t="shared" si="15"/>
        <v>V93</v>
      </c>
      <c r="B168" s="102"/>
      <c r="C168" s="135" t="str">
        <f>IF(BS_CONTROLE[[#This Row],[DATA]]="","",WEEKNUM(BS_CONTROLE[[#This Row],[DATA]]))</f>
        <v/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/>
      <c r="AS168" s="108"/>
      <c r="AT168" s="108"/>
      <c r="AU168" s="136"/>
      <c r="AV168" s="136"/>
      <c r="AW168" s="14"/>
      <c r="AX168" s="14"/>
      <c r="AY168" s="164">
        <f t="shared" si="14"/>
        <v>0</v>
      </c>
      <c r="AZ168" s="153"/>
      <c r="BA168" s="109"/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/>
      <c r="Z173" s="104"/>
      <c r="AA173" s="105">
        <v>1</v>
      </c>
      <c r="AB173" s="103" t="s">
        <v>412</v>
      </c>
      <c r="AC173" s="152"/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/>
      <c r="AS173" s="108"/>
      <c r="AT173" s="108"/>
      <c r="AU173" s="136"/>
      <c r="AV173" s="136"/>
      <c r="AW173" s="14"/>
      <c r="AX173" s="14"/>
      <c r="AY173" s="164">
        <f t="shared" si="14"/>
        <v>0</v>
      </c>
      <c r="AZ173" s="153"/>
      <c r="BA173" s="109"/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Produção e Intervalo</v>
      </c>
      <c r="BR173" s="19">
        <f t="shared" si="17"/>
        <v>0</v>
      </c>
      <c r="BS173" s="19">
        <f t="shared" si="18"/>
        <v>0</v>
      </c>
      <c r="BT173" s="8" t="str">
        <f t="shared" si="19"/>
        <v/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/>
      <c r="Z175" s="104"/>
      <c r="AA175" s="105" t="s">
        <v>593</v>
      </c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/>
      <c r="AS175" s="108"/>
      <c r="AT175" s="108"/>
      <c r="AU175" s="136"/>
      <c r="AV175" s="136"/>
      <c r="AW175" s="14"/>
      <c r="AX175" s="14"/>
      <c r="AY175" s="164">
        <f t="shared" si="14"/>
        <v>0</v>
      </c>
      <c r="AZ175" s="153"/>
      <c r="BA175" s="109"/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/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/>
      <c r="Z176" s="104"/>
      <c r="AA176" s="105" t="s">
        <v>593</v>
      </c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/>
      <c r="AS176" s="108"/>
      <c r="AT176" s="108"/>
      <c r="AU176" s="136"/>
      <c r="AV176" s="136"/>
      <c r="AW176" s="14"/>
      <c r="AX176" s="14"/>
      <c r="AY176" s="164">
        <f t="shared" si="14"/>
        <v>0</v>
      </c>
      <c r="AZ176" s="153"/>
      <c r="BA176" s="109"/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/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/>
      <c r="Z177" s="104"/>
      <c r="AA177" s="105" t="s">
        <v>593</v>
      </c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/>
      <c r="AS177" s="108"/>
      <c r="AT177" s="108"/>
      <c r="AU177" s="136"/>
      <c r="AV177" s="136"/>
      <c r="AW177" s="14"/>
      <c r="AX177" s="14"/>
      <c r="AY177" s="164">
        <f t="shared" si="14"/>
        <v>0</v>
      </c>
      <c r="AZ177" s="153"/>
      <c r="BA177" s="109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/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1274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1275</v>
      </c>
      <c r="X179" s="104" t="s">
        <v>416</v>
      </c>
      <c r="Y179" s="129"/>
      <c r="Z179" s="104"/>
      <c r="AA179" s="105" t="s">
        <v>593</v>
      </c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/>
      <c r="AS179" s="108"/>
      <c r="AT179" s="108"/>
      <c r="AU179" s="136"/>
      <c r="AV179" s="136"/>
      <c r="AW179" s="14"/>
      <c r="AX179" s="14"/>
      <c r="AY179" s="164">
        <f t="shared" si="14"/>
        <v>0</v>
      </c>
      <c r="AZ179" s="153"/>
      <c r="BA179" s="109"/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Produção e Intervalo</v>
      </c>
      <c r="BR179" s="19">
        <f t="shared" si="17"/>
        <v>0</v>
      </c>
      <c r="BS179" s="19">
        <f t="shared" si="18"/>
        <v>0</v>
      </c>
      <c r="BT179" s="8" t="str">
        <f t="shared" si="19"/>
        <v/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1276</v>
      </c>
      <c r="X180" s="104" t="s">
        <v>416</v>
      </c>
      <c r="Y180" s="129"/>
      <c r="Z180" s="104"/>
      <c r="AA180" s="105">
        <v>1</v>
      </c>
      <c r="AB180" s="103" t="s">
        <v>412</v>
      </c>
      <c r="AC180" s="152"/>
      <c r="AD180" s="107">
        <v>0.29166666666666669</v>
      </c>
      <c r="AE180" s="105" t="s">
        <v>593</v>
      </c>
      <c r="AF180" s="105"/>
      <c r="AG180" s="105"/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/>
      <c r="AS180" s="108"/>
      <c r="AT180" s="108"/>
      <c r="AU180" s="136"/>
      <c r="AV180" s="136"/>
      <c r="AW180" s="14"/>
      <c r="AX180" s="14"/>
      <c r="AY180" s="164">
        <f t="shared" si="14"/>
        <v>0</v>
      </c>
      <c r="AZ180" s="153"/>
      <c r="BA180" s="109"/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Produção e Intervalo</v>
      </c>
      <c r="BR180" s="19">
        <f t="shared" si="17"/>
        <v>0</v>
      </c>
      <c r="BS180" s="19">
        <f t="shared" si="18"/>
        <v>0</v>
      </c>
      <c r="BT180" s="8" t="str">
        <f t="shared" si="19"/>
        <v/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/>
      <c r="Z181" s="104"/>
      <c r="AA181" s="105" t="s">
        <v>593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/>
      <c r="AS181" s="108"/>
      <c r="AT181" s="108"/>
      <c r="AU181" s="136"/>
      <c r="AV181" s="136"/>
      <c r="AW181" s="14"/>
      <c r="AX181" s="14"/>
      <c r="AY181" s="164">
        <f t="shared" si="14"/>
        <v>0</v>
      </c>
      <c r="AZ181" s="153"/>
      <c r="BA181" s="109"/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Produção e Intervalo</v>
      </c>
      <c r="BR181" s="19">
        <f t="shared" si="17"/>
        <v>0</v>
      </c>
      <c r="BS181" s="19">
        <f t="shared" si="18"/>
        <v>0</v>
      </c>
      <c r="BT181" s="8" t="str">
        <f t="shared" si="19"/>
        <v/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/>
      <c r="Z182" s="104"/>
      <c r="AA182" s="105" t="s">
        <v>593</v>
      </c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/>
      <c r="AS182" s="108"/>
      <c r="AT182" s="108"/>
      <c r="AU182" s="136"/>
      <c r="AV182" s="136"/>
      <c r="AW182" s="14"/>
      <c r="AX182" s="14"/>
      <c r="AY182" s="164">
        <f t="shared" si="14"/>
        <v>0</v>
      </c>
      <c r="AZ182" s="153"/>
      <c r="BA182" s="109"/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Produção e Intervalo</v>
      </c>
      <c r="BR182" s="19">
        <f t="shared" si="17"/>
        <v>0</v>
      </c>
      <c r="BS182" s="19">
        <f t="shared" si="18"/>
        <v>0</v>
      </c>
      <c r="BT182" s="8" t="str">
        <f t="shared" si="19"/>
        <v/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/>
      <c r="Z184" s="104"/>
      <c r="AA184" s="105">
        <v>1</v>
      </c>
      <c r="AB184" s="103" t="s">
        <v>412</v>
      </c>
      <c r="AC184" s="152"/>
      <c r="AD184" s="107">
        <v>0.3125</v>
      </c>
      <c r="AE184" s="105">
        <v>7663</v>
      </c>
      <c r="AF184" s="105" t="s">
        <v>593</v>
      </c>
      <c r="AG184" s="105"/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/>
      <c r="AS184" s="108"/>
      <c r="AT184" s="108"/>
      <c r="AU184" s="136"/>
      <c r="AV184" s="136"/>
      <c r="AW184" s="14"/>
      <c r="AX184" s="14"/>
      <c r="AY184" s="164">
        <f t="shared" si="14"/>
        <v>0</v>
      </c>
      <c r="AZ184" s="153"/>
      <c r="BA184" s="109"/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Produção e Intervalo</v>
      </c>
      <c r="BR184" s="19">
        <f t="shared" si="17"/>
        <v>0</v>
      </c>
      <c r="BS184" s="19">
        <f t="shared" si="18"/>
        <v>0</v>
      </c>
      <c r="BT184" s="8" t="str">
        <f t="shared" si="19"/>
        <v/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/>
      <c r="Z185" s="104"/>
      <c r="AA185" s="105">
        <v>1</v>
      </c>
      <c r="AB185" s="103" t="s">
        <v>1277</v>
      </c>
      <c r="AC185" s="152"/>
      <c r="AD185" s="107">
        <v>0.3125</v>
      </c>
      <c r="AE185" s="105">
        <v>6235</v>
      </c>
      <c r="AF185" s="105"/>
      <c r="AG185" s="105"/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/>
      <c r="AS185" s="108"/>
      <c r="AT185" s="108"/>
      <c r="AU185" s="136"/>
      <c r="AV185" s="136"/>
      <c r="AW185" s="14"/>
      <c r="AX185" s="14"/>
      <c r="AY185" s="164">
        <f t="shared" si="14"/>
        <v>0</v>
      </c>
      <c r="AZ185" s="153"/>
      <c r="BA185" s="109"/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Produção e Intervalo</v>
      </c>
      <c r="BR185" s="19">
        <f t="shared" si="17"/>
        <v>0</v>
      </c>
      <c r="BS185" s="19">
        <f t="shared" si="18"/>
        <v>0</v>
      </c>
      <c r="BT185" s="8" t="str">
        <f t="shared" si="19"/>
        <v/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1278</v>
      </c>
      <c r="X187" s="104" t="s">
        <v>421</v>
      </c>
      <c r="Y187" s="129"/>
      <c r="Z187" s="104"/>
      <c r="AA187" s="105">
        <v>1</v>
      </c>
      <c r="AB187" s="103" t="s">
        <v>412</v>
      </c>
      <c r="AC187" s="152"/>
      <c r="AD187" s="107">
        <v>0.3125</v>
      </c>
      <c r="AE187" s="105">
        <v>9038</v>
      </c>
      <c r="AF187" s="105"/>
      <c r="AG187" s="105"/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/>
      <c r="AS187" s="108"/>
      <c r="AT187" s="108"/>
      <c r="AU187" s="136"/>
      <c r="AV187" s="136"/>
      <c r="AW187" s="14"/>
      <c r="AX187" s="14"/>
      <c r="AY187" s="164">
        <f t="shared" si="14"/>
        <v>0</v>
      </c>
      <c r="AZ187" s="153"/>
      <c r="BA187" s="109"/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Produção e Intervalo</v>
      </c>
      <c r="BR187" s="19">
        <f t="shared" si="17"/>
        <v>0</v>
      </c>
      <c r="BS187" s="19">
        <f t="shared" si="18"/>
        <v>0</v>
      </c>
      <c r="BT187" s="8" t="str">
        <f t="shared" si="19"/>
        <v/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786</v>
      </c>
      <c r="G188" s="142" t="str">
        <f>IF(D188="","*",VLOOKUP(F188,BS_ATIVIDADE[],3,FALSE))</f>
        <v>OUTROS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PEÇAS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1279</v>
      </c>
      <c r="X188" s="104" t="s">
        <v>421</v>
      </c>
      <c r="Y188" s="129"/>
      <c r="Z188" s="104"/>
      <c r="AA188" s="105" t="s">
        <v>593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RECOLHIMENTO DE DORMENTE</v>
      </c>
      <c r="AJ188" s="9" t="str">
        <f>IF(BS_CONTROLE[[#This Row],[Atividade]]=0, "-", BS_CONTROLE[[#This Row],[Atividade]])</f>
        <v>RECOLHIMENTO DE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/>
      <c r="AS188" s="108"/>
      <c r="AT188" s="108"/>
      <c r="AU188" s="136"/>
      <c r="AV188" s="136"/>
      <c r="AW188" s="14"/>
      <c r="AX188" s="14"/>
      <c r="AY188" s="164">
        <f t="shared" si="14"/>
        <v>0</v>
      </c>
      <c r="AZ188" s="153"/>
      <c r="BA188" s="109"/>
      <c r="BB188" s="10" t="str">
        <f>IFERROR(_xlfn.XLOOKUP(AI188, BS_ATIVIDADE[ATIVIDADE],BS_ATIVIDADE[UNIDADE] ), "*")</f>
        <v>Nº DE PEÇAS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/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/>
      <c r="Z189" s="104"/>
      <c r="AA189" s="105" t="s">
        <v>593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/>
      <c r="AS189" s="108"/>
      <c r="AT189" s="108"/>
      <c r="AU189" s="136"/>
      <c r="AV189" s="136"/>
      <c r="AW189" s="14"/>
      <c r="AX189" s="14"/>
      <c r="AY189" s="164">
        <f t="shared" si="14"/>
        <v>0</v>
      </c>
      <c r="AZ189" s="153"/>
      <c r="BA189" s="109"/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Produção e Intervalo</v>
      </c>
      <c r="BR189" s="19">
        <f t="shared" si="17"/>
        <v>0</v>
      </c>
      <c r="BS189" s="19">
        <f t="shared" si="18"/>
        <v>0</v>
      </c>
      <c r="BT189" s="8" t="str">
        <f t="shared" si="19"/>
        <v/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1280</v>
      </c>
      <c r="X190" s="104" t="s">
        <v>421</v>
      </c>
      <c r="Y190" s="129"/>
      <c r="Z190" s="104"/>
      <c r="AA190" s="105">
        <v>1</v>
      </c>
      <c r="AB190" s="103" t="s">
        <v>412</v>
      </c>
      <c r="AC190" s="152"/>
      <c r="AD190" s="107">
        <v>0.3125</v>
      </c>
      <c r="AE190" s="105">
        <v>9038</v>
      </c>
      <c r="AF190" s="105"/>
      <c r="AG190" s="105"/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/>
      <c r="AS190" s="108"/>
      <c r="AT190" s="108"/>
      <c r="AU190" s="136"/>
      <c r="AV190" s="136"/>
      <c r="AW190" s="14"/>
      <c r="AX190" s="14"/>
      <c r="AY190" s="164">
        <f t="shared" si="14"/>
        <v>0</v>
      </c>
      <c r="AZ190" s="153"/>
      <c r="BA190" s="109"/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/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/>
      <c r="Z191" s="104"/>
      <c r="AA191" s="105" t="s">
        <v>593</v>
      </c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/>
      <c r="AS191" s="108"/>
      <c r="AT191" s="108"/>
      <c r="AU191" s="136"/>
      <c r="AV191" s="136"/>
      <c r="AW191" s="14"/>
      <c r="AX191" s="14"/>
      <c r="AY191" s="164">
        <f t="shared" si="14"/>
        <v>0</v>
      </c>
      <c r="AZ191" s="153"/>
      <c r="BA191" s="109"/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/>
      </c>
    </row>
    <row r="192" spans="1:72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/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tr">
        <f>IF(BS_CONTROLE[[#This Row],[Atividade]]=0, "-", BS_CONTROLE[[#This Row],[Atividade]])</f>
        <v>CAMINHÃO DE SOLDA</v>
      </c>
      <c r="AJ193" s="9" t="str">
        <f>IF(BS_CONTROLE[[#This Row],[Atividade]]=0, "-", BS_CONTROLE[[#This Row],[Atividade]])</f>
        <v>CAMINHÃO DE SOLDA</v>
      </c>
      <c r="AK193" s="31" t="str">
        <f>BS_CONTROLE[[#This Row],[Local - Partida]]</f>
        <v>102ZKW2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/>
      <c r="AS193" s="108"/>
      <c r="AT193" s="108"/>
      <c r="AU193" s="136"/>
      <c r="AV193" s="136"/>
      <c r="AW193" s="14"/>
      <c r="AX193" s="14"/>
      <c r="AY193" s="164">
        <f t="shared" si="14"/>
        <v>0</v>
      </c>
      <c r="AZ193" s="153"/>
      <c r="BA193" s="109"/>
      <c r="BB193" s="10" t="str">
        <f>IFERROR(_xlfn.XLOOKUP(AI193, BS_ATIVIDADE[ATIVIDADE],BS_ATIVIDADE[UNIDADE] ), "*")</f>
        <v>Nº DE SOLDA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Produção e Intervalo</v>
      </c>
      <c r="BR193" s="19">
        <f t="shared" si="17"/>
        <v>0</v>
      </c>
      <c r="BS193" s="19">
        <f t="shared" si="18"/>
        <v>0</v>
      </c>
      <c r="BT193" s="8" t="str">
        <f t="shared" si="19"/>
        <v/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/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/>
      <c r="AS194" s="108"/>
      <c r="AT194" s="108"/>
      <c r="AU194" s="136"/>
      <c r="AV194" s="136"/>
      <c r="AW194" s="14"/>
      <c r="AX194" s="14"/>
      <c r="AY194" s="164">
        <f t="shared" si="14"/>
        <v>0</v>
      </c>
      <c r="AZ194" s="153"/>
      <c r="BA194" s="109"/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/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/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/>
      <c r="AS195" s="108"/>
      <c r="AT195" s="108"/>
      <c r="AU195" s="136"/>
      <c r="AV195" s="136"/>
      <c r="AW195" s="14"/>
      <c r="AX195" s="14"/>
      <c r="AY195" s="164">
        <f t="shared" si="14"/>
        <v>0</v>
      </c>
      <c r="AZ195" s="153"/>
      <c r="BA195" s="109"/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/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1265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/>
      <c r="AS196" s="108"/>
      <c r="AT196" s="108"/>
      <c r="AU196" s="136"/>
      <c r="AV196" s="136"/>
      <c r="AW196" s="14"/>
      <c r="AX196" s="14"/>
      <c r="AY196" s="164">
        <f t="shared" si="14"/>
        <v>0</v>
      </c>
      <c r="AZ196" s="153"/>
      <c r="BA196" s="109"/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/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92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ZSW-ZTT</v>
      </c>
      <c r="AN197" s="105" t="str">
        <f>IF(BS_CONTROLE[[#This Row],[SB]]=0, "-", BS_CONTROLE[[#This Row],[SB]])</f>
        <v>K90ZTT</v>
      </c>
      <c r="AO197" s="105">
        <f>IF(BS_CONTROLE[[#This Row],[SUB]]=0, "-", BS_CONTROLE[[#This Row],[SUB]])</f>
        <v>70</v>
      </c>
      <c r="AP197" s="105">
        <f>BS_CONTROLE[[#This Row],[KM - Inicio]]</f>
        <v>92</v>
      </c>
      <c r="AQ197" s="105">
        <f>BS_CONTROLE[[#This Row],[KM - Inicio]]</f>
        <v>92</v>
      </c>
      <c r="AR197" s="108"/>
      <c r="AS197" s="108"/>
      <c r="AT197" s="108"/>
      <c r="AU197" s="136"/>
      <c r="AV197" s="136"/>
      <c r="AW197" s="14"/>
      <c r="AX197" s="14"/>
      <c r="AY197" s="164">
        <f t="shared" si="14"/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/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1">D200&amp;B200</f>
        <v>V93</v>
      </c>
      <c r="B200" s="102"/>
      <c r="C200" s="135" t="str">
        <f>IF(BS_CONTROLE[[#This Row],[DATA]]="","",WEEKNUM(BS_CONTROLE[[#This Row],[DATA]]))</f>
        <v/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206.38</v>
      </c>
      <c r="L200" s="105">
        <v>207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200" s="106">
        <v>0.35416666666666669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421</v>
      </c>
      <c r="Y200" s="129"/>
      <c r="Z200" s="104"/>
      <c r="AA200" s="105">
        <v>1</v>
      </c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206ZST</v>
      </c>
      <c r="AO200" s="105">
        <f>IF(BS_CONTROLE[[#This Row],[SUB]]=0, "-", BS_CONTROLE[[#This Row],[SUB]])</f>
        <v>56</v>
      </c>
      <c r="AP200" s="105">
        <f>BS_CONTROLE[[#This Row],[KM - Inicio]]</f>
        <v>206.38</v>
      </c>
      <c r="AQ200" s="105">
        <f>BS_CONTROLE[[#This Row],[KM - Inicio]]</f>
        <v>206.38</v>
      </c>
      <c r="AR200" s="108"/>
      <c r="AS200" s="108"/>
      <c r="AT200" s="108"/>
      <c r="AU200" s="136"/>
      <c r="AV200" s="136"/>
      <c r="AW200" s="14"/>
      <c r="AX200" s="14"/>
      <c r="AY200" s="164">
        <f t="shared" si="20"/>
        <v>0</v>
      </c>
      <c r="AZ200" s="153"/>
      <c r="BA200" s="109"/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0.375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1126</v>
      </c>
      <c r="X201" s="104" t="s">
        <v>421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/>
      <c r="AS201" s="108"/>
      <c r="AT201" s="108"/>
      <c r="AU201" s="136"/>
      <c r="AV201" s="136"/>
      <c r="AW201" s="14"/>
      <c r="AX201" s="14"/>
      <c r="AY201" s="164">
        <f t="shared" si="20"/>
        <v>0</v>
      </c>
      <c r="AZ201" s="153"/>
      <c r="BA201" s="109"/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/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0.375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421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/>
      <c r="AS202" s="108"/>
      <c r="AT202" s="108"/>
      <c r="AU202" s="136"/>
      <c r="AV202" s="136"/>
      <c r="AW202" s="14"/>
      <c r="AX202" s="14"/>
      <c r="AY202" s="164">
        <f t="shared" si="20"/>
        <v>0</v>
      </c>
      <c r="AZ202" s="153"/>
      <c r="BA202" s="109"/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/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/>
      <c r="AS203" s="108"/>
      <c r="AT203" s="108"/>
      <c r="AU203" s="136"/>
      <c r="AV203" s="136"/>
      <c r="AW203" s="14"/>
      <c r="AX203" s="14"/>
      <c r="AY203" s="164">
        <f t="shared" si="20"/>
        <v>0</v>
      </c>
      <c r="AZ203" s="153"/>
      <c r="BA203" s="109"/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/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</v>
      </c>
      <c r="B206" s="102"/>
      <c r="C206" s="135" t="str">
        <f>IF(BS_CONTROLE[[#This Row],[DATA]]="","",WEEKNUM(BS_CONTROLE[[#This Row],[DATA]]))</f>
        <v/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>
        <f t="shared" si="20"/>
        <v>0</v>
      </c>
      <c r="AZ206" s="153"/>
      <c r="BA206" s="109"/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48</v>
      </c>
      <c r="K207" s="105">
        <v>92.745000000000005</v>
      </c>
      <c r="L207" s="105">
        <v>93.587000000000003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07" s="106">
        <v>0.375</v>
      </c>
      <c r="P207" s="106">
        <v>8.3333333333333329E-2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ZWW-ZKW</v>
      </c>
      <c r="AN207" s="105" t="str">
        <f>IF(BS_CONTROLE[[#This Row],[SB]]=0, "-", BS_CONTROLE[[#This Row],[SB]])</f>
        <v>K93K911</v>
      </c>
      <c r="AO207" s="105">
        <f>IF(BS_CONTROLE[[#This Row],[SUB]]=0, "-", BS_CONTROLE[[#This Row],[SUB]])</f>
        <v>48</v>
      </c>
      <c r="AP207" s="105">
        <f>BS_CONTROLE[[#This Row],[KM - Inicio]]</f>
        <v>92.745000000000005</v>
      </c>
      <c r="AQ207" s="105">
        <f>BS_CONTROLE[[#This Row],[KM - Inicio]]</f>
        <v>92.745000000000005</v>
      </c>
      <c r="AR207" s="108"/>
      <c r="AS207" s="108"/>
      <c r="AT207" s="108"/>
      <c r="AU207" s="136"/>
      <c r="AV207" s="136"/>
      <c r="AW207" s="14"/>
      <c r="AX207" s="14"/>
      <c r="AY207" s="164">
        <f t="shared" si="20"/>
        <v>0</v>
      </c>
      <c r="AZ207" s="153"/>
      <c r="BA207" s="109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/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658</v>
      </c>
      <c r="G208" s="142" t="str">
        <f>IF(D208="","*",VLOOKUP(F208,BS_ATIVIDADE[],3,FALSE))</f>
        <v>EXPANSÃO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Nº DE BARRAS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1281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EXPANSÃO - SUBSTITUIÇÃO DE TRILHO</v>
      </c>
      <c r="AJ208" s="9" t="str">
        <f>IF(BS_CONTROLE[[#This Row],[Atividade]]=0, "-", BS_CONTROLE[[#This Row],[Atividade]])</f>
        <v>EXPANSÃO - SUBSTITUIÇÃO DE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/>
      <c r="AS208" s="108"/>
      <c r="AT208" s="108"/>
      <c r="AU208" s="136"/>
      <c r="AV208" s="136"/>
      <c r="AW208" s="14"/>
      <c r="AX208" s="14"/>
      <c r="AY208" s="164">
        <f t="shared" si="20"/>
        <v>0</v>
      </c>
      <c r="AZ208" s="153"/>
      <c r="BA208" s="109"/>
      <c r="BB208" s="10" t="str">
        <f>IFERROR(_xlfn.XLOOKUP(AI208, BS_ATIVIDADE[ATIVIDADE],BS_ATIVIDADE[UNIDADE] ), "*")</f>
        <v>Nº DE BARRAS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/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ZKE-ZWW</v>
      </c>
      <c r="AN209" s="105" t="str">
        <f>IF(BS_CONTROLE[[#This Row],[SB]]=0, "-", BS_CONTROLE[[#This Row],[SB]])</f>
        <v>K85K832</v>
      </c>
      <c r="AO209" s="105">
        <f>IF(BS_CONTROLE[[#This Row],[SUB]]=0, "-", BS_CONTROLE[[#This Row],[SUB]])</f>
        <v>55</v>
      </c>
      <c r="AP209" s="105">
        <f>BS_CONTROLE[[#This Row],[KM - Inicio]]</f>
        <v>83.6</v>
      </c>
      <c r="AQ209" s="105">
        <f>BS_CONTROLE[[#This Row],[KM - Inicio]]</f>
        <v>83.6</v>
      </c>
      <c r="AR209" s="108"/>
      <c r="AS209" s="108"/>
      <c r="AT209" s="108"/>
      <c r="AU209" s="136"/>
      <c r="AV209" s="136"/>
      <c r="AW209" s="14"/>
      <c r="AX209" s="14"/>
      <c r="AY209" s="164">
        <f t="shared" si="20"/>
        <v>0</v>
      </c>
      <c r="AZ209" s="153"/>
      <c r="BA209" s="109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/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tr">
        <f>IF(BS_CONTROLE[[#This Row],[Entre - Estações]]=0, "-", BS_CONTROLE[[#This Row],[Entre - Estações]])</f>
        <v>ZKE-ZWW</v>
      </c>
      <c r="AN210" s="105" t="str">
        <f>IF(BS_CONTROLE[[#This Row],[SB]]=0, "-", BS_CONTROLE[[#This Row],[SB]])</f>
        <v>K85K832</v>
      </c>
      <c r="AO210" s="105">
        <f>IF(BS_CONTROLE[[#This Row],[SUB]]=0, "-", BS_CONTROLE[[#This Row],[SUB]])</f>
        <v>55</v>
      </c>
      <c r="AP210" s="105">
        <f>BS_CONTROLE[[#This Row],[KM - Inicio]]</f>
        <v>83.6</v>
      </c>
      <c r="AQ210" s="105">
        <f>BS_CONTROLE[[#This Row],[KM - Inicio]]</f>
        <v>83.6</v>
      </c>
      <c r="AR210" s="108"/>
      <c r="AS210" s="108"/>
      <c r="AT210" s="108"/>
      <c r="AU210" s="136"/>
      <c r="AV210" s="136"/>
      <c r="AW210" s="14"/>
      <c r="AX210" s="14"/>
      <c r="AY210" s="164">
        <f t="shared" si="20"/>
        <v>0</v>
      </c>
      <c r="AZ210" s="153"/>
      <c r="BA210" s="109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/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/>
      <c r="AS211" s="108"/>
      <c r="AT211" s="108"/>
      <c r="AU211" s="136"/>
      <c r="AV211" s="136"/>
      <c r="AW211" s="14"/>
      <c r="AX211" s="14"/>
      <c r="AY211" s="164">
        <f t="shared" si="20"/>
        <v>0</v>
      </c>
      <c r="AZ211" s="153"/>
      <c r="BA211" s="109"/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Produção e Intervalo</v>
      </c>
      <c r="BR211" s="19">
        <f t="shared" si="23"/>
        <v>0</v>
      </c>
      <c r="BS211" s="19">
        <f t="shared" si="24"/>
        <v>0</v>
      </c>
      <c r="BT211" s="8" t="str">
        <f t="shared" si="25"/>
        <v/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1282</v>
      </c>
      <c r="J212" s="105">
        <v>48</v>
      </c>
      <c r="K212" s="105">
        <v>120</v>
      </c>
      <c r="L212" s="105"/>
      <c r="M212" s="127" t="s">
        <v>1283</v>
      </c>
      <c r="N212" s="127" t="s">
        <v>1284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1285</v>
      </c>
      <c r="W212" s="151" t="s">
        <v>1286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/>
      <c r="AS212" s="108"/>
      <c r="AT212" s="108"/>
      <c r="AU212" s="136"/>
      <c r="AV212" s="136"/>
      <c r="AW212" s="14"/>
      <c r="AX212" s="14"/>
      <c r="AY212" s="164">
        <f t="shared" si="20"/>
        <v>0</v>
      </c>
      <c r="AZ212" s="153"/>
      <c r="BA212" s="109"/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Produção e Intervalo</v>
      </c>
      <c r="BR212" s="19">
        <f t="shared" si="23"/>
        <v>0</v>
      </c>
      <c r="BS212" s="19">
        <f t="shared" si="24"/>
        <v>0</v>
      </c>
      <c r="BT212" s="8" t="str">
        <f t="shared" si="25"/>
        <v/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/>
      <c r="AS213" s="108"/>
      <c r="AT213" s="108"/>
      <c r="AU213" s="136"/>
      <c r="AV213" s="136"/>
      <c r="AW213" s="14"/>
      <c r="AX213" s="14"/>
      <c r="AY213" s="164">
        <f t="shared" si="20"/>
        <v>0</v>
      </c>
      <c r="AZ213" s="153"/>
      <c r="BA213" s="109"/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Produção e Intervalo</v>
      </c>
      <c r="BR213" s="19">
        <f t="shared" si="23"/>
        <v>0</v>
      </c>
      <c r="BS213" s="19">
        <f t="shared" si="24"/>
        <v>0</v>
      </c>
      <c r="BT213" s="8" t="str">
        <f t="shared" si="25"/>
        <v/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42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>
        <f>IF(BS_CONTROLE[[#This Row],[SUB]]=0, "-", BS_CONTROLE[[#This Row],[SUB]])</f>
        <v>42</v>
      </c>
      <c r="AP214" s="105">
        <f>BS_CONTROLE[[#This Row],[KM - Inicio]]</f>
        <v>123.929</v>
      </c>
      <c r="AQ214" s="105">
        <f>BS_CONTROLE[[#This Row],[KM - Inicio]]</f>
        <v>123.929</v>
      </c>
      <c r="AR214" s="108"/>
      <c r="AS214" s="108"/>
      <c r="AT214" s="108"/>
      <c r="AU214" s="136"/>
      <c r="AV214" s="136"/>
      <c r="AW214" s="14"/>
      <c r="AX214" s="14"/>
      <c r="AY214" s="164">
        <f t="shared" si="20"/>
        <v>0</v>
      </c>
      <c r="AZ214" s="153"/>
      <c r="BA214" s="109"/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Produção e Intervalo</v>
      </c>
      <c r="BR214" s="19">
        <f t="shared" si="23"/>
        <v>0</v>
      </c>
      <c r="BS214" s="19">
        <f t="shared" si="24"/>
        <v>0</v>
      </c>
      <c r="BT214" s="8" t="str">
        <f t="shared" si="25"/>
        <v/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1287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1288</v>
      </c>
      <c r="N216" s="127" t="s">
        <v>1289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/>
      <c r="AS216" s="108"/>
      <c r="AT216" s="108"/>
      <c r="AU216" s="136"/>
      <c r="AV216" s="136"/>
      <c r="AW216" s="14"/>
      <c r="AX216" s="14"/>
      <c r="AY216" s="164">
        <f t="shared" si="20"/>
        <v>0</v>
      </c>
      <c r="AZ216" s="153"/>
      <c r="BA216" s="109"/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/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/>
      <c r="AS217" s="108"/>
      <c r="AT217" s="108"/>
      <c r="AU217" s="136"/>
      <c r="AV217" s="136"/>
      <c r="AW217" s="14"/>
      <c r="AX217" s="14"/>
      <c r="AY217" s="164">
        <f t="shared" si="20"/>
        <v>0</v>
      </c>
      <c r="AZ217" s="153"/>
      <c r="BA217" s="109"/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Produção e Intervalo</v>
      </c>
      <c r="BR217" s="19">
        <f t="shared" si="23"/>
        <v>0</v>
      </c>
      <c r="BS217" s="19">
        <f t="shared" si="24"/>
        <v>0</v>
      </c>
      <c r="BT217" s="8" t="str">
        <f t="shared" si="25"/>
        <v/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421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/>
      <c r="AS218" s="108"/>
      <c r="AT218" s="108"/>
      <c r="AU218" s="136"/>
      <c r="AV218" s="136"/>
      <c r="AW218" s="14"/>
      <c r="AX218" s="14"/>
      <c r="AY218" s="164">
        <f t="shared" si="20"/>
        <v>0</v>
      </c>
      <c r="AZ218" s="153"/>
      <c r="BA218" s="109"/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Produção e Intervalo</v>
      </c>
      <c r="BR218" s="19">
        <f t="shared" si="23"/>
        <v>0</v>
      </c>
      <c r="BS218" s="19">
        <f t="shared" si="24"/>
        <v>0</v>
      </c>
      <c r="BT218" s="8" t="str">
        <f t="shared" si="25"/>
        <v/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/>
      <c r="AS219" s="108"/>
      <c r="AT219" s="108"/>
      <c r="AU219" s="136"/>
      <c r="AV219" s="136"/>
      <c r="AW219" s="14"/>
      <c r="AX219" s="14"/>
      <c r="AY219" s="164">
        <f t="shared" si="20"/>
        <v>0</v>
      </c>
      <c r="AZ219" s="153"/>
      <c r="BA219" s="109"/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Produção e Intervalo</v>
      </c>
      <c r="BR219" s="19">
        <f t="shared" si="23"/>
        <v>0</v>
      </c>
      <c r="BS219" s="19">
        <f t="shared" si="24"/>
        <v>0</v>
      </c>
      <c r="BT219" s="8" t="str">
        <f t="shared" si="25"/>
        <v/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tr">
        <f>IF(BS_CONTROLE[[#This Row],[Entre - Estações]]=0, "-", BS_CONTROLE[[#This Row],[Entre - Estações]])</f>
        <v>109-ZGM</v>
      </c>
      <c r="AN220" s="105" t="str">
        <f>IF(BS_CONTROLE[[#This Row],[SB]]=0, "-", BS_CONTROLE[[#This Row],[SB]])</f>
        <v>1101091/1101093</v>
      </c>
      <c r="AO220" s="105">
        <f>IF(BS_CONTROLE[[#This Row],[SUB]]=0, "-", BS_CONTROLE[[#This Row],[SUB]])</f>
        <v>30</v>
      </c>
      <c r="AP220" s="105">
        <f>BS_CONTROLE[[#This Row],[KM - Inicio]]</f>
        <v>109</v>
      </c>
      <c r="AQ220" s="105">
        <f>BS_CONTROLE[[#This Row],[KM - Inicio]]</f>
        <v>109</v>
      </c>
      <c r="AR220" s="108"/>
      <c r="AS220" s="108"/>
      <c r="AT220" s="108"/>
      <c r="AU220" s="136"/>
      <c r="AV220" s="136"/>
      <c r="AW220" s="14"/>
      <c r="AX220" s="14"/>
      <c r="AY220" s="164">
        <f t="shared" si="20"/>
        <v>0</v>
      </c>
      <c r="AZ220" s="153"/>
      <c r="BA220" s="109"/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Produção e Intervalo</v>
      </c>
      <c r="BR220" s="19">
        <f t="shared" si="23"/>
        <v>0</v>
      </c>
      <c r="BS220" s="19">
        <f t="shared" si="24"/>
        <v>0</v>
      </c>
      <c r="BT220" s="8" t="str">
        <f t="shared" si="25"/>
        <v/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81" operator="equal">
      <formula>"OPORTUNIDADE"</formula>
    </cfRule>
  </conditionalFormatting>
  <conditionalFormatting sqref="Y6:Z27 Y29:Z1001">
    <cfRule type="cellIs" dxfId="170" priority="11467" operator="equal">
      <formula>"NÃO"</formula>
    </cfRule>
    <cfRule type="cellIs" dxfId="169" priority="11468" operator="equal">
      <formula>"SIM"</formula>
    </cfRule>
  </conditionalFormatting>
  <conditionalFormatting sqref="AZ6:AZ1001">
    <cfRule type="expression" dxfId="168" priority="53923">
      <formula>#REF!=1</formula>
    </cfRule>
  </conditionalFormatting>
  <conditionalFormatting sqref="BE6:BE1001 U6:U1001 AY6:AY1001">
    <cfRule type="cellIs" dxfId="167" priority="53907" operator="equal">
      <formula>"ERRO"</formula>
    </cfRule>
  </conditionalFormatting>
  <conditionalFormatting sqref="BQ6:BQ1001">
    <cfRule type="cellIs" dxfId="166" priority="53902" operator="equal">
      <formula>"Produção e Intervalo"</formula>
    </cfRule>
    <cfRule type="cellIs" dxfId="165" priority="53903" operator="equal">
      <formula>"Aderente"</formula>
    </cfRule>
    <cfRule type="cellIs" dxfId="164" priority="53904" operator="equal">
      <formula>"Intervalo"</formula>
    </cfRule>
    <cfRule type="cellIs" dxfId="163" priority="53905" operator="equal">
      <formula>"Produção"</formula>
    </cfRule>
    <cfRule type="cellIs" dxfId="162" priority="53906" operator="equal">
      <formula>"ERRO"</formula>
    </cfRule>
  </conditionalFormatting>
  <conditionalFormatting sqref="BR6:BS1001">
    <cfRule type="cellIs" dxfId="161" priority="53884" operator="equal">
      <formula>"*"</formula>
    </cfRule>
    <cfRule type="cellIs" dxfId="160" priority="53885" operator="greaterThanOrEqual">
      <formula>1</formula>
    </cfRule>
    <cfRule type="cellIs" dxfId="159" priority="53886" operator="lessThan">
      <formula>1</formula>
    </cfRule>
  </conditionalFormatting>
  <conditionalFormatting sqref="BH6:BH1001">
    <cfRule type="iconSet" priority="60668">
      <iconSet showValue="0">
        <cfvo type="percent" val="0"/>
        <cfvo type="num" val="1"/>
        <cfvo type="num" val="1" gte="0"/>
      </iconSet>
    </cfRule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0" operator="equal">
      <formula>"OPORTUNIDADE"</formula>
    </cfRule>
  </conditionalFormatting>
  <conditionalFormatting sqref="Z28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Y28">
    <cfRule type="cellIs" dxfId="155" priority="7" operator="equal">
      <formula>"OPORTUNIDADE"</formula>
    </cfRule>
  </conditionalFormatting>
  <conditionalFormatting sqref="Y28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1" t="s">
        <v>1290</v>
      </c>
      <c r="C2" s="211"/>
      <c r="D2" s="211"/>
      <c r="E2" s="211"/>
      <c r="F2" s="211"/>
      <c r="G2" s="211"/>
    </row>
    <row r="3" spans="2:7" ht="15" customHeight="1">
      <c r="B3" s="212"/>
      <c r="C3" s="212"/>
      <c r="D3" s="212"/>
      <c r="E3" s="212"/>
      <c r="F3" s="212"/>
      <c r="G3" s="212"/>
    </row>
    <row r="4" spans="2:7">
      <c r="B4" s="160" t="s">
        <v>1291</v>
      </c>
      <c r="C4" s="160" t="s">
        <v>1292</v>
      </c>
      <c r="D4" s="160" t="s">
        <v>1293</v>
      </c>
      <c r="E4" s="160" t="s">
        <v>1294</v>
      </c>
      <c r="F4" s="160" t="s">
        <v>4</v>
      </c>
      <c r="G4" s="160" t="s">
        <v>1295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1296</v>
      </c>
      <c r="C6" s="161">
        <v>407867</v>
      </c>
      <c r="D6" s="161" t="s">
        <v>1297</v>
      </c>
      <c r="E6" s="161" t="s">
        <v>824</v>
      </c>
      <c r="F6" s="161" t="s">
        <v>1298</v>
      </c>
      <c r="G6" s="162"/>
    </row>
    <row r="7" spans="2:7">
      <c r="B7" s="161" t="s">
        <v>1299</v>
      </c>
      <c r="C7" s="161">
        <v>293644</v>
      </c>
      <c r="D7" s="161" t="s">
        <v>1300</v>
      </c>
      <c r="E7" s="161" t="s">
        <v>824</v>
      </c>
      <c r="F7" s="161" t="s">
        <v>1298</v>
      </c>
      <c r="G7" s="162"/>
    </row>
    <row r="8" spans="2:7">
      <c r="B8" s="161" t="s">
        <v>1301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1302</v>
      </c>
      <c r="C9" s="161">
        <v>256790</v>
      </c>
      <c r="D9" s="161" t="s">
        <v>1303</v>
      </c>
      <c r="E9" s="161" t="s">
        <v>825</v>
      </c>
      <c r="F9" s="161" t="s">
        <v>1304</v>
      </c>
      <c r="G9" s="162">
        <v>46357</v>
      </c>
    </row>
    <row r="10" spans="2:7">
      <c r="B10" s="161" t="s">
        <v>1305</v>
      </c>
      <c r="C10" s="161">
        <v>265193</v>
      </c>
      <c r="D10" s="161" t="s">
        <v>1306</v>
      </c>
      <c r="E10" s="161" t="s">
        <v>826</v>
      </c>
      <c r="F10" s="161" t="s">
        <v>54</v>
      </c>
      <c r="G10" s="161" t="s">
        <v>1307</v>
      </c>
    </row>
    <row r="11" spans="2:7">
      <c r="B11" s="161" t="s">
        <v>1308</v>
      </c>
      <c r="C11" s="161">
        <v>293716</v>
      </c>
      <c r="D11" s="161" t="s">
        <v>1309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1310</v>
      </c>
      <c r="C12" s="161">
        <v>257258</v>
      </c>
      <c r="D12" s="161" t="s">
        <v>1311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1312</v>
      </c>
      <c r="C13" s="161">
        <v>371147</v>
      </c>
      <c r="D13" s="161" t="s">
        <v>1313</v>
      </c>
      <c r="E13" s="161" t="s">
        <v>827</v>
      </c>
      <c r="F13" s="161" t="s">
        <v>71</v>
      </c>
      <c r="G13" s="161" t="s">
        <v>1307</v>
      </c>
    </row>
    <row r="14" spans="2:7">
      <c r="B14" s="161" t="s">
        <v>1314</v>
      </c>
      <c r="C14" s="161">
        <v>259230</v>
      </c>
      <c r="D14" s="161" t="s">
        <v>1315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1316</v>
      </c>
      <c r="C15" s="161">
        <v>370705</v>
      </c>
      <c r="D15" s="161"/>
      <c r="E15" s="161" t="s">
        <v>827</v>
      </c>
      <c r="F15" s="161" t="s">
        <v>71</v>
      </c>
      <c r="G15" s="161" t="s">
        <v>1307</v>
      </c>
    </row>
    <row r="16" spans="2:7">
      <c r="B16" s="161" t="s">
        <v>1317</v>
      </c>
      <c r="C16" s="161">
        <v>258542</v>
      </c>
      <c r="D16" s="161" t="s">
        <v>1318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1319</v>
      </c>
      <c r="C17" s="161">
        <v>257050</v>
      </c>
      <c r="D17" s="161" t="s">
        <v>1320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3" t="s">
        <v>1321</v>
      </c>
      <c r="C2" s="213"/>
      <c r="D2" s="213"/>
      <c r="E2" s="213"/>
      <c r="F2" s="213"/>
      <c r="G2" s="213"/>
    </row>
    <row r="3" spans="2:7" ht="19.5" customHeight="1">
      <c r="B3" s="213"/>
      <c r="C3" s="213"/>
      <c r="D3" s="213"/>
      <c r="E3" s="213"/>
      <c r="F3" s="213"/>
      <c r="G3" s="213"/>
    </row>
    <row r="4" spans="2:7" ht="19.5" customHeight="1">
      <c r="B4" s="163" t="s">
        <v>686</v>
      </c>
      <c r="C4" s="163" t="s">
        <v>1322</v>
      </c>
      <c r="D4" s="163" t="s">
        <v>1323</v>
      </c>
      <c r="E4" s="163" t="s">
        <v>1324</v>
      </c>
      <c r="F4" s="160" t="s">
        <v>1325</v>
      </c>
      <c r="G4" s="163" t="s">
        <v>1326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1327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1328</v>
      </c>
      <c r="G7" s="167" t="s">
        <v>1329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1327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1327</v>
      </c>
      <c r="G9" s="167"/>
    </row>
    <row r="10" spans="2:7" ht="19.5" customHeight="1">
      <c r="B10" s="167" t="s">
        <v>1330</v>
      </c>
      <c r="C10" s="167">
        <v>9038</v>
      </c>
      <c r="D10" s="168">
        <v>46049</v>
      </c>
      <c r="E10" s="167">
        <v>15098</v>
      </c>
      <c r="F10" s="169" t="s">
        <v>1331</v>
      </c>
      <c r="G10" s="167" t="s">
        <v>1332</v>
      </c>
    </row>
    <row r="11" spans="2:7" ht="19.5" customHeight="1">
      <c r="B11" s="167" t="s">
        <v>744</v>
      </c>
      <c r="C11" s="167" t="s">
        <v>1333</v>
      </c>
      <c r="D11" s="168">
        <v>46056</v>
      </c>
      <c r="E11" s="167">
        <v>9100</v>
      </c>
      <c r="F11" s="169" t="s">
        <v>1334</v>
      </c>
      <c r="G11" s="167" t="s">
        <v>1335</v>
      </c>
    </row>
    <row r="12" spans="2:7" ht="19.5" customHeight="1">
      <c r="B12" s="167" t="s">
        <v>744</v>
      </c>
      <c r="C12" s="167" t="s">
        <v>1336</v>
      </c>
      <c r="D12" s="168">
        <v>46056</v>
      </c>
      <c r="E12" s="167">
        <v>11000</v>
      </c>
      <c r="F12" s="169" t="s">
        <v>1334</v>
      </c>
      <c r="G12" s="167" t="s">
        <v>1337</v>
      </c>
    </row>
    <row r="13" spans="2:7" ht="19.5" customHeight="1">
      <c r="B13" s="167" t="s">
        <v>744</v>
      </c>
      <c r="C13" s="167" t="s">
        <v>1338</v>
      </c>
      <c r="D13" s="168">
        <v>46056</v>
      </c>
      <c r="E13" s="167">
        <v>11000</v>
      </c>
      <c r="F13" s="169" t="s">
        <v>1334</v>
      </c>
      <c r="G13" s="167"/>
    </row>
    <row r="14" spans="2:7" ht="19.5" customHeight="1">
      <c r="B14" s="167" t="s">
        <v>744</v>
      </c>
      <c r="C14" s="167" t="s">
        <v>1339</v>
      </c>
      <c r="D14" s="168">
        <v>46056</v>
      </c>
      <c r="E14" s="167">
        <v>4000</v>
      </c>
      <c r="F14" s="169" t="s">
        <v>1327</v>
      </c>
      <c r="G14" s="167" t="s">
        <v>1340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4" t="s">
        <v>1341</v>
      </c>
      <c r="D5" s="215"/>
      <c r="E5" s="215"/>
      <c r="F5" s="215"/>
      <c r="G5" s="215"/>
      <c r="H5" s="215"/>
      <c r="I5" s="215"/>
      <c r="J5" s="216"/>
      <c r="K5" s="217" t="s">
        <v>1342</v>
      </c>
      <c r="L5" s="218"/>
      <c r="M5" s="218"/>
      <c r="N5" s="218"/>
      <c r="O5" s="219" t="s">
        <v>1343</v>
      </c>
      <c r="P5" s="220"/>
    </row>
    <row r="6" spans="1:16" s="74" customFormat="1" ht="15" customHeight="1">
      <c r="A6" s="66" t="s">
        <v>1344</v>
      </c>
      <c r="B6" s="75" t="s">
        <v>1345</v>
      </c>
      <c r="C6" s="76" t="s">
        <v>992</v>
      </c>
      <c r="D6" s="77" t="s">
        <v>993</v>
      </c>
      <c r="E6" s="76" t="s">
        <v>1346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1347</v>
      </c>
      <c r="M6" s="80" t="s">
        <v>611</v>
      </c>
      <c r="N6" s="81" t="s">
        <v>987</v>
      </c>
      <c r="O6" s="158" t="s">
        <v>1030</v>
      </c>
      <c r="P6" s="133" t="s">
        <v>1348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1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 xml:space="preserve">Cancelado / 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1</v>
      </c>
      <c r="P149" s="147" t="str">
        <f>IF($A$2=1,IF(SP_SUL!BJ149="","*",SP_SUL!BJ149),IF(SP_SUL!BK149="","*",SP_SUL!BK149))</f>
        <v>Em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1</v>
      </c>
      <c r="P150" s="147" t="str">
        <f>IF($A$2=1,IF(SP_SUL!BJ150="","*",SP_SUL!BJ150),IF(SP_SUL!BK150="","*",SP_SUL!BK150))</f>
        <v>MC1 08h14 / Em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1</v>
      </c>
      <c r="P151" s="147" t="str">
        <f>IF($A$2=1,IF(SP_SUL!BJ151="","*",SP_SUL!BJ151),IF(SP_SUL!BK151="","*",SP_SUL!BK151))</f>
        <v>Em intervalo das 10h01 até 14h01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1</v>
      </c>
      <c r="P154" s="147" t="str">
        <f>IF($A$2=1,IF(SP_SUL!BJ154="","*",SP_SUL!BJ154),IF(SP_SUL!BK154="","*",SP_SUL!BK154))</f>
        <v>TP pronto 10h46 / Em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102ZKW2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ZSW-ZTT</v>
      </c>
      <c r="H197" s="116">
        <f>IF(SP_SUL!K197="","*",SP_SUL!K197)</f>
        <v>92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ZSW-ZTT</v>
      </c>
      <c r="M197" s="83">
        <f>IF(SP_SUL!AP197="","*",SP_SUL!AP197)</f>
        <v>92</v>
      </c>
      <c r="N197" s="83" t="str">
        <f>IF(SP_SUL!AM197="","*",SP_SUL!AM197)</f>
        <v>ZSW-ZTT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Oportunidade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206.38</v>
      </c>
      <c r="I200" s="113">
        <f>IF(SP_SUL!O200="","*",SP_SUL!O200)</f>
        <v>0.35416666666666669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206.38</v>
      </c>
      <c r="N200" s="83" t="str">
        <f>IF(SP_SUL!AM200="","*",SP_SUL!AM200)</f>
        <v>ZYU-ZST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46062</v>
      </c>
      <c r="B201" s="83" t="str">
        <f>IF(SP_SUL!X201="","*",SP_SUL!X201)</f>
        <v>Oportunidade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0.375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46062</v>
      </c>
      <c r="B202" s="83" t="str">
        <f>IF(SP_SUL!X202="","*",SP_SUL!X202)</f>
        <v>Oportunidade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0.375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E17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ZWW-ZKW</v>
      </c>
      <c r="H207" s="116">
        <f>IF(SP_SUL!K207="","*",SP_SUL!K207)</f>
        <v>92.745000000000005</v>
      </c>
      <c r="I207" s="113">
        <f>IF(SP_SUL!O207="","*",SP_SUL!O207)</f>
        <v>0.375</v>
      </c>
      <c r="J207" s="113">
        <f>IF(SP_SUL!P207="","*",SP_SUL!P207)</f>
        <v>8.3333333333333329E-2</v>
      </c>
      <c r="K207" s="83" t="str">
        <f>IF(SP_SUL!AK207="","*",SP_SUL!AK207)</f>
        <v>102ZKW2</v>
      </c>
      <c r="L207" s="83" t="str">
        <f>IF(SP_SUL!AM207="","*",SP_SUL!AM207)</f>
        <v>ZWW-ZKW</v>
      </c>
      <c r="M207" s="83">
        <f>IF(SP_SUL!AP207="","*",SP_SUL!AP207)</f>
        <v>92.745000000000005</v>
      </c>
      <c r="N207" s="83" t="str">
        <f>IF(SP_SUL!AM207="","*",SP_SUL!AM207)</f>
        <v>ZWW-ZKW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ZKE-ZWW</v>
      </c>
      <c r="M209" s="83">
        <f>IF(SP_SUL!AP209="","*",SP_SUL!AP209)</f>
        <v>83.6</v>
      </c>
      <c r="N209" s="83" t="str">
        <f>IF(SP_SUL!AM209="","*",SP_SUL!AM209)</f>
        <v>ZKE-ZWW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ZKE-ZWW</v>
      </c>
      <c r="M210" s="83">
        <f>IF(SP_SUL!AP210="","*",SP_SUL!AP210)</f>
        <v>83.6</v>
      </c>
      <c r="N210" s="83" t="str">
        <f>IF(SP_SUL!AM210="","*",SP_SUL!AM210)</f>
        <v>ZKE-ZWW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-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-</v>
      </c>
      <c r="M214" s="83">
        <f>IF(SP_SUL!AP214="","*",SP_SUL!AP214)</f>
        <v>123.929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46062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109-ZGM</v>
      </c>
      <c r="M220" s="83">
        <f>IF(SP_SUL!AP220="","*",SP_SUL!AP220)</f>
        <v>109</v>
      </c>
      <c r="N220" s="83" t="str">
        <f>IF(SP_SUL!AM220="","*",SP_SUL!AM220)</f>
        <v>109-ZGM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sqref="A1:T15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1040</v>
      </c>
      <c r="Q1" s="225"/>
      <c r="R1" s="111"/>
      <c r="S1" s="84"/>
      <c r="T1" s="86"/>
      <c r="U1" s="226" t="s">
        <v>1349</v>
      </c>
      <c r="V1" s="226"/>
      <c r="W1" s="226"/>
    </row>
    <row r="2" spans="1:23" ht="15" customHeight="1">
      <c r="A2" s="87" t="s">
        <v>1350</v>
      </c>
      <c r="B2" s="87" t="s">
        <v>1345</v>
      </c>
      <c r="C2" s="87" t="s">
        <v>411</v>
      </c>
      <c r="D2" s="88" t="s">
        <v>992</v>
      </c>
      <c r="E2" s="88" t="s">
        <v>4</v>
      </c>
      <c r="F2" s="88" t="s">
        <v>1344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1351</v>
      </c>
      <c r="T2" s="91" t="s">
        <v>995</v>
      </c>
      <c r="U2" s="138">
        <f ca="1">TODAY()-1</f>
        <v>46058</v>
      </c>
      <c r="V2" s="138">
        <f ca="1">U2-1</f>
        <v>46057</v>
      </c>
      <c r="W2" s="138">
        <f ca="1">V2-1</f>
        <v>46056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344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511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3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344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3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1</v>
      </c>
      <c r="W25" s="137">
        <f ca="1">_xlfn.XLOOKUP(G25&amp;$W$2,BS_CONTROLE[CHAVE],BS_CONTROLE[Quantidade_11],"-")</f>
        <v>1248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864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344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3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1</v>
      </c>
      <c r="W58" s="137">
        <f ca="1">_xlfn.XLOOKUP(G58&amp;$W$2,BS_CONTROLE[CHAVE],BS_CONTROLE[Quantidade_11],"-")</f>
        <v>1248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864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511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>
        <f ca="1">_xlfn.XLOOKUP(G71&amp;$V$2,BS_CONTROLE[CHAVE],BS_CONTROLE[Quantidade_11],"-")</f>
        <v>0</v>
      </c>
      <c r="W71" s="137">
        <f ca="1">_xlfn.XLOOKUP(G71&amp;$W$2,BS_CONTROLE[CHAVE],BS_CONTROLE[Quantidade_11],"-")</f>
        <v>511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12</v>
      </c>
      <c r="W73" s="137">
        <f ca="1">_xlfn.XLOOKUP(G73&amp;$W$2,BS_CONTROLE[CHAVE],BS_CONTROLE[Quantidade_11],"-")</f>
        <v>1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344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3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1</v>
      </c>
      <c r="W89" s="137">
        <f ca="1">_xlfn.XLOOKUP(G89&amp;$W$2,BS_CONTROLE[CHAVE],BS_CONTROLE[Quantidade_11],"-")</f>
        <v>1248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12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26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>
        <f ca="1">_xlfn.XLOOKUP(G97&amp;$V$2,BS_CONTROLE[CHAVE],BS_CONTROLE[Quantidade_11],"-")</f>
        <v>0</v>
      </c>
      <c r="W97" s="137">
        <f ca="1">_xlfn.XLOOKUP(G97&amp;$W$2,BS_CONTROLE[CHAVE],BS_CONTROLE[Quantidade_11],"-")</f>
        <v>511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344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>
        <f ca="1">_xlfn.XLOOKUP(G111&amp;$U$2,BS_CONTROLE[CHAVE],BS_CONTROLE[Quantidade_11],"-")</f>
        <v>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3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>
        <f ca="1">_xlfn.XLOOKUP(G115&amp;$V$2,BS_CONTROLE[CHAVE],BS_CONTROLE[Quantidade_11],"-")</f>
        <v>1</v>
      </c>
      <c r="W115" s="137">
        <f ca="1">_xlfn.XLOOKUP(G115&amp;$W$2,BS_CONTROLE[CHAVE],BS_CONTROLE[Quantidade_11],"-")</f>
        <v>1248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864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26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511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>
        <f ca="1">_xlfn.XLOOKUP(G124&amp;$U$2,BS_CONTROLE[CHAVE],BS_CONTROLE[Quantidade_11],"-")</f>
        <v>0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344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0</v>
      </c>
    </row>
    <row r="136" spans="1:23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3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1248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0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>
        <f ca="1">_xlfn.XLOOKUP(G151&amp;$V$2,BS_CONTROLE[CHAVE],BS_CONTROLE[Quantidade_11],"-")</f>
        <v>0</v>
      </c>
      <c r="W151" s="137">
        <f ca="1">_xlfn.XLOOKUP(G151&amp;$W$2,BS_CONTROLE[CHAVE],BS_CONTROLE[Quantidade_11],"-")</f>
        <v>0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26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>
        <f ca="1">_xlfn.XLOOKUP(G153&amp;$V$2,BS_CONTROLE[CHAVE],BS_CONTROLE[Quantidade_11],"-")</f>
        <v>0</v>
      </c>
      <c r="W153" s="137">
        <f ca="1">_xlfn.XLOOKUP(G153&amp;$W$2,BS_CONTROLE[CHAVE],BS_CONTROLE[Quantidade_11],"-")</f>
        <v>511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1</v>
      </c>
      <c r="V155" s="137">
        <f ca="1">_xlfn.XLOOKUP(G155&amp;$V$2,BS_CONTROLE[CHAVE],BS_CONTROLE[Quantidade_11],"-")</f>
        <v>0</v>
      </c>
      <c r="W155" s="137">
        <f ca="1">_xlfn.XLOOKUP(G155&amp;$W$2,BS_CONTROLE[CHAVE],BS_CONTROLE[Quantidade_11],"-")</f>
        <v>0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>
        <f ca="1">_xlfn.XLOOKUP(G161&amp;$U$2,BS_CONTROLE[CHAVE],BS_CONTROLE[Quantidade_11],"-")</f>
        <v>0</v>
      </c>
      <c r="V161" s="137">
        <f ca="1">_xlfn.XLOOKUP(G161&amp;$V$2,BS_CONTROLE[CHAVE],BS_CONTROLE[Quantidade_11],"-")</f>
        <v>0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*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RECOLHIMENTO DE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PEÇAS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>
        <f ca="1">_xlfn.XLOOKUP(G162&amp;$U$2,BS_CONTROLE[CHAVE],BS_CONTROLE[Quantidade_11],"-")</f>
        <v>0</v>
      </c>
      <c r="V162" s="137">
        <f ca="1">_xlfn.XLOOKUP(G162&amp;$V$2,BS_CONTROLE[CHAVE],BS_CONTROLE[Quantidade_11],"-")</f>
        <v>0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>
        <f ca="1">_xlfn.XLOOKUP(G164&amp;$U$2,BS_CONTROLE[CHAVE],BS_CONTROLE[Quantidade_11],"-")</f>
        <v>344</v>
      </c>
      <c r="V164" s="137">
        <f ca="1">_xlfn.XLOOKUP(G164&amp;$V$2,BS_CONTROLE[CHAVE],BS_CONTROLE[Quantidade_11],"-")</f>
        <v>0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*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 t="str">
        <f>IF(SP_SUL!B168="","*",SP_SUL!B168)</f>
        <v>*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3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*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*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12</v>
      </c>
      <c r="W174" s="137">
        <f ca="1">_xlfn.XLOOKUP(G174&amp;$W$2,BS_CONTROLE[CHAVE],BS_CONTROLE[Quantidade_11],"-")</f>
        <v>1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>
        <f ca="1">_xlfn.XLOOKUP(G177&amp;$U$2,BS_CONTROLE[CHAVE],BS_CONTROLE[Quantidade_11],"-")</f>
        <v>864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0</v>
      </c>
    </row>
    <row r="178" spans="1:23" hidden="1">
      <c r="A178" s="146" t="str">
        <f>IF(SP_SUL!Y181="","*",SP_SUL!Y181)</f>
        <v>*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*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1</v>
      </c>
      <c r="V179" s="137">
        <f ca="1">_xlfn.XLOOKUP(G179&amp;$V$2,BS_CONTROLE[CHAVE],BS_CONTROLE[Quantidade_11],"-")</f>
        <v>0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*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511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RECOLHIMENTO DE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PEÇAS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26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3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*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12</v>
      </c>
      <c r="W191" s="137">
        <f ca="1">_xlfn.XLOOKUP(G191&amp;$W$2,BS_CONTROLE[CHAVE],BS_CONTROLE[Quantidade_11],"-")</f>
        <v>1</v>
      </c>
    </row>
    <row r="192" spans="1:23" hidden="1">
      <c r="A192" s="146" t="str">
        <f>IF(SP_SUL!Y195="","*",SP_SUL!Y195)</f>
        <v>*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26</v>
      </c>
      <c r="V192" s="137">
        <f ca="1">_xlfn.XLOOKUP(G192&amp;$V$2,BS_CONTROLE[CHAVE],BS_CONTROLE[Quantidade_11],"-")</f>
        <v>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ZSW-ZTT</v>
      </c>
      <c r="L194" s="139" t="str">
        <f>IF(SP_SUL!N197="","*",SP_SUL!N197)</f>
        <v>K90ZTT</v>
      </c>
      <c r="M194" s="140">
        <f>IF(SP_SUL!J197="","*",SP_SUL!J197)</f>
        <v>70</v>
      </c>
      <c r="N194" s="144">
        <f>IF(SP_SUL!K197="","*",SP_SUL!K197)</f>
        <v>92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Oportunidade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 t="str">
        <f>IF(SP_SUL!B200="","*",SP_SUL!B200)</f>
        <v>*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206ZST</v>
      </c>
      <c r="M197" s="140">
        <f>IF(SP_SUL!J200="","*",SP_SUL!J200)</f>
        <v>56</v>
      </c>
      <c r="N197" s="144">
        <f>IF(SP_SUL!K200="","*",SP_SUL!K200)</f>
        <v>206.38</v>
      </c>
      <c r="O197" s="144">
        <f>IF(SP_SUL!L200="","*",SP_SUL!L200)</f>
        <v>207</v>
      </c>
      <c r="P197" s="143">
        <f>IF(SP_SUL!O200="","*",SP_SUL!O200)</f>
        <v>0.35416666666666669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Oportunidade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0.375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>PDM - Substituição de dormentes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Oportunidade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0.375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>
        <f ca="1">_xlfn.XLOOKUP(G203&amp;$U$2,BS_CONTROLE[CHAVE],BS_CONTROLE[Quantidade_11],"-")</f>
        <v>3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ZWW-ZKW</v>
      </c>
      <c r="L204" s="139" t="str">
        <f>IF(SP_SUL!N207="","*",SP_SUL!N207)</f>
        <v>K93K911</v>
      </c>
      <c r="M204" s="140">
        <f>IF(SP_SUL!J207="","*",SP_SUL!J207)</f>
        <v>48</v>
      </c>
      <c r="N204" s="144">
        <f>IF(SP_SUL!K207="","*",SP_SUL!K207)</f>
        <v>92.745000000000005</v>
      </c>
      <c r="O204" s="144">
        <f>IF(SP_SUL!L207="","*",SP_SUL!L207)</f>
        <v>93.587000000000003</v>
      </c>
      <c r="P204" s="143">
        <f>IF(SP_SUL!O207="","*",SP_SUL!O207)</f>
        <v>0.375</v>
      </c>
      <c r="Q204" s="143">
        <f>IF(SP_SUL!P207="","*",SP_SUL!P207)</f>
        <v>8.3333333333333329E-2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EXPANSÃO - SUBSTITUIÇÃO DE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Nº DE BARRAS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-</v>
      </c>
      <c r="L211" s="139" t="str">
        <f>IF(SP_SUL!N214="","*",SP_SUL!N214)</f>
        <v>-</v>
      </c>
      <c r="M211" s="140">
        <f>IF(SP_SUL!J214="","*",SP_SUL!J214)</f>
        <v>42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0</v>
      </c>
      <c r="W215" s="137">
        <f ca="1">_xlfn.XLOOKUP(G215&amp;$W$2,BS_CONTROLE[CHAVE],BS_CONTROLE[Quantidade_11],"-")</f>
        <v>0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26</v>
      </c>
      <c r="V216" s="137">
        <f ca="1">_xlfn.XLOOKUP(G216&amp;$V$2,BS_CONTROLE[CHAVE],BS_CONTROLE[Quantidade_11],"-")</f>
        <v>0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131" sqref="B131:K14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1352</v>
      </c>
      <c r="C2" s="121" t="s">
        <v>977</v>
      </c>
      <c r="D2" s="76" t="s">
        <v>979</v>
      </c>
      <c r="E2" s="76" t="s">
        <v>1353</v>
      </c>
      <c r="F2" s="99" t="s">
        <v>1354</v>
      </c>
      <c r="G2" s="76" t="s">
        <v>1355</v>
      </c>
      <c r="H2" s="76" t="s">
        <v>1356</v>
      </c>
      <c r="I2" s="76" t="s">
        <v>1357</v>
      </c>
      <c r="J2" s="76" t="s">
        <v>1358</v>
      </c>
      <c r="K2" s="78" t="s">
        <v>1359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-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*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*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*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*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-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-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-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-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*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*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-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-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*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*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*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*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*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-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-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*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*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-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*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ZSW-ZTT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*</v>
      </c>
      <c r="I196" s="95" t="str">
        <f>IF(SP_SUL!AC200="","*",SP_SUL!AC200)</f>
        <v>*</v>
      </c>
      <c r="J196" s="96">
        <f>IF(SP_SUL!AA200="","*",SP_SUL!AA200)</f>
        <v>1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E17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ZWW-ZKW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-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2026-02-06T18:09:29Z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