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1661" documentId="120_S{118792C3-22EF-5104-A093-F22BFE3913F3}" xr6:coauthVersionLast="47" xr6:coauthVersionMax="47" xr10:uidLastSave="{32F88B0B-1C14-41A3-A130-1215BC02723F}"/>
  <bookViews>
    <workbookView xWindow="-60" yWindow="-60" windowWidth="15480" windowHeight="11640" firstSheet="4" activeTab="4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9" hidden="1">'CONTROLE D'!$A$6:$P$8</definedName>
    <definedName name="_xlnm._FilterDatabase" localSheetId="7" hidden="1">'CONTROLE - MAQUINISTAS'!$B$2:$K$1050</definedName>
    <definedName name="_xlnm._FilterDatabase" localSheetId="8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18" i="1" l="1" a="1"/>
  <c r="N218" i="1"/>
  <c r="M218" i="1" a="1"/>
  <c r="M218" i="1"/>
  <c r="N215" i="1" a="1"/>
  <c r="N215" i="1" s="1"/>
  <c r="M215" i="1" a="1"/>
  <c r="M215" i="1" s="1"/>
  <c r="N214" i="1" a="1"/>
  <c r="N214" i="1" s="1"/>
  <c r="M214" i="1" a="1"/>
  <c r="M214" i="1" s="1"/>
  <c r="N213" i="1" a="1"/>
  <c r="N213" i="1" s="1"/>
  <c r="M213" i="1" a="1"/>
  <c r="M213" i="1" s="1"/>
  <c r="N211" i="1" a="1"/>
  <c r="N211" i="1" s="1"/>
  <c r="M211" i="1" a="1"/>
  <c r="M211" i="1" s="1"/>
  <c r="N210" i="1" a="1"/>
  <c r="N210" i="1" s="1"/>
  <c r="M210" i="1" a="1"/>
  <c r="M210" i="1" s="1"/>
  <c r="N209" i="1" a="1"/>
  <c r="N209" i="1" s="1"/>
  <c r="M209" i="1" a="1"/>
  <c r="M209" i="1" s="1"/>
  <c r="N206" i="1" a="1"/>
  <c r="N206" i="1" s="1"/>
  <c r="M206" i="1" a="1"/>
  <c r="M206" i="1" s="1"/>
  <c r="N205" i="1" a="1"/>
  <c r="N205" i="1" s="1"/>
  <c r="M205" i="1" a="1"/>
  <c r="M205" i="1" s="1"/>
  <c r="N204" i="1" a="1"/>
  <c r="N204" i="1" s="1"/>
  <c r="M204" i="1" a="1"/>
  <c r="M204" i="1" s="1"/>
  <c r="N203" i="1" a="1"/>
  <c r="N203" i="1" s="1"/>
  <c r="M203" i="1" a="1"/>
  <c r="M203" i="1" s="1"/>
  <c r="N202" i="1" a="1"/>
  <c r="N202" i="1" s="1"/>
  <c r="M202" i="1" a="1"/>
  <c r="M202" i="1" s="1"/>
  <c r="N198" i="1" a="1"/>
  <c r="N198" i="1" s="1"/>
  <c r="M198" i="1" a="1"/>
  <c r="M198" i="1" s="1"/>
  <c r="N195" i="1" a="1"/>
  <c r="N195" i="1" s="1"/>
  <c r="M195" i="1" a="1"/>
  <c r="M195" i="1" s="1"/>
  <c r="N190" i="1" a="1"/>
  <c r="N190" i="1"/>
  <c r="M190" i="1" a="1"/>
  <c r="M190" i="1"/>
  <c r="H190" i="1" a="1"/>
  <c r="H190" i="1"/>
  <c r="H186" i="1" a="1"/>
  <c r="H186" i="1"/>
  <c r="M186" i="1" a="1"/>
  <c r="M186" i="1"/>
  <c r="N186" i="1" a="1"/>
  <c r="N186" i="1"/>
  <c r="M187" i="1" a="1"/>
  <c r="M187" i="1"/>
  <c r="N185" i="1" a="1"/>
  <c r="N185" i="1"/>
  <c r="M185" i="1" a="1"/>
  <c r="M185" i="1"/>
  <c r="N184" i="1" a="1"/>
  <c r="N184" i="1"/>
  <c r="M184" i="1" a="1"/>
  <c r="M184" i="1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G149" i="12"/>
  <c r="H149" i="12"/>
  <c r="I149" i="12"/>
  <c r="J149" i="12"/>
  <c r="K149" i="12"/>
  <c r="B150" i="12"/>
  <c r="C150" i="12"/>
  <c r="D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F154" i="12"/>
  <c r="G154" i="12"/>
  <c r="H154" i="12"/>
  <c r="I154" i="12"/>
  <c r="J154" i="12"/>
  <c r="K154" i="12"/>
  <c r="B155" i="12"/>
  <c r="C155" i="12"/>
  <c r="D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U170" i="1" a="1"/>
  <c r="U170" i="1" s="1"/>
  <c r="G178" i="1"/>
  <c r="H178" i="1" a="1"/>
  <c r="H178" i="1" s="1"/>
  <c r="E175" i="12" s="1"/>
  <c r="M178" i="1" a="1"/>
  <c r="M178" i="1" s="1"/>
  <c r="F175" i="12" s="1"/>
  <c r="N178" i="1" a="1"/>
  <c r="N178" i="1" s="1"/>
  <c r="R178" i="1"/>
  <c r="S178" i="1" a="1"/>
  <c r="S178" i="1" s="1"/>
  <c r="T178" i="1" a="1"/>
  <c r="T178" i="1" s="1"/>
  <c r="U178" i="1" a="1"/>
  <c r="U178" i="1" s="1"/>
  <c r="A152" i="15"/>
  <c r="B152" i="15"/>
  <c r="C152" i="15"/>
  <c r="F152" i="15"/>
  <c r="G152" i="15"/>
  <c r="H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G176" i="1"/>
  <c r="N173" i="1" a="1"/>
  <c r="N173" i="1" s="1"/>
  <c r="M173" i="1" a="1"/>
  <c r="M173" i="1" s="1"/>
  <c r="G173" i="1"/>
  <c r="N163" i="1" a="1"/>
  <c r="N163" i="1" s="1"/>
  <c r="M163" i="1" a="1"/>
  <c r="M163" i="1" s="1"/>
  <c r="N161" i="1" a="1"/>
  <c r="N161" i="1" s="1"/>
  <c r="M161" i="1" a="1"/>
  <c r="M161" i="1" s="1"/>
  <c r="G161" i="1"/>
  <c r="M160" i="1" a="1"/>
  <c r="M160" i="1"/>
  <c r="N158" i="1" a="1"/>
  <c r="N158" i="1" s="1"/>
  <c r="M158" i="1" a="1"/>
  <c r="M158" i="1" s="1"/>
  <c r="H155" i="1" a="1"/>
  <c r="H155" i="1" s="1"/>
  <c r="M155" i="1" a="1"/>
  <c r="M155" i="1" s="1"/>
  <c r="N155" i="1" a="1"/>
  <c r="N155" i="1" s="1"/>
  <c r="L152" i="15" s="1"/>
  <c r="N152" i="1" a="1"/>
  <c r="N152" i="1" s="1"/>
  <c r="M152" i="1" a="1"/>
  <c r="M152" i="1" s="1"/>
  <c r="H152" i="1" a="1"/>
  <c r="H152" i="1" s="1"/>
  <c r="N150" i="1" a="1"/>
  <c r="N150" i="1" s="1"/>
  <c r="M150" i="1" a="1"/>
  <c r="M150" i="1" s="1"/>
  <c r="F147" i="12" s="1"/>
  <c r="N149" i="1" a="1"/>
  <c r="N149" i="1" s="1"/>
  <c r="M149" i="1" a="1"/>
  <c r="M149" i="1" s="1"/>
  <c r="G151" i="1"/>
  <c r="G150" i="1"/>
  <c r="G149" i="1"/>
  <c r="M147" i="1" a="1"/>
  <c r="M147" i="1" s="1"/>
  <c r="F144" i="12" s="1"/>
  <c r="N146" i="1" a="1"/>
  <c r="N146" i="1" s="1"/>
  <c r="M146" i="1" a="1"/>
  <c r="M146" i="1" s="1"/>
  <c r="AK140" i="1"/>
  <c r="AO121" i="1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F138" i="12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F139" i="12" s="1"/>
  <c r="G142" i="1"/>
  <c r="C142" i="1"/>
  <c r="A138" i="1"/>
  <c r="C138" i="1"/>
  <c r="G138" i="1"/>
  <c r="M138" i="1" a="1"/>
  <c r="M138" i="1"/>
  <c r="F135" i="12" s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E131" i="12" s="1"/>
  <c r="N134" i="1" a="1"/>
  <c r="N134" i="1"/>
  <c r="H132" i="1" a="1"/>
  <c r="H132" i="1" s="1"/>
  <c r="E129" i="12" s="1"/>
  <c r="H131" i="1" a="1"/>
  <c r="H131" i="1" s="1"/>
  <c r="H130" i="1" a="1"/>
  <c r="H130" i="1" s="1"/>
  <c r="E127" i="12" s="1"/>
  <c r="H129" i="1" a="1"/>
  <c r="H129" i="1" s="1"/>
  <c r="E126" i="12" s="1"/>
  <c r="N137" i="1" a="1"/>
  <c r="N137" i="1" s="1"/>
  <c r="M137" i="1" a="1"/>
  <c r="M137" i="1" s="1"/>
  <c r="F134" i="12" s="1"/>
  <c r="G137" i="1"/>
  <c r="N139" i="1" a="1"/>
  <c r="N139" i="1" s="1"/>
  <c r="M139" i="1" a="1"/>
  <c r="M139" i="1" s="1"/>
  <c r="F136" i="12" s="1"/>
  <c r="G139" i="1"/>
  <c r="N126" i="1" a="1"/>
  <c r="N126" i="1" s="1"/>
  <c r="M126" i="1" a="1"/>
  <c r="M126" i="1" s="1"/>
  <c r="F123" i="12" s="1"/>
  <c r="H125" i="1" a="1"/>
  <c r="H125" i="1" s="1"/>
  <c r="E122" i="12" s="1"/>
  <c r="H121" i="1" a="1"/>
  <c r="H121" i="1"/>
  <c r="E118" i="12" s="1"/>
  <c r="H122" i="1" a="1"/>
  <c r="H122" i="1"/>
  <c r="E119" i="12" s="1"/>
  <c r="N122" i="1" a="1"/>
  <c r="N122" i="1"/>
  <c r="L119" i="15" s="1"/>
  <c r="N117" i="1" a="1"/>
  <c r="N117" i="1"/>
  <c r="M117" i="1" a="1"/>
  <c r="M117" i="1"/>
  <c r="F114" i="12" s="1"/>
  <c r="H117" i="1" a="1"/>
  <c r="H117" i="1"/>
  <c r="E114" i="12" s="1"/>
  <c r="H120" i="1" a="1"/>
  <c r="H120" i="1" s="1"/>
  <c r="E117" i="12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E112" i="12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F112" i="12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F109" i="12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F105" i="12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/>
  <c r="F92" i="12" s="1"/>
  <c r="N93" i="1" a="1"/>
  <c r="N93" i="1"/>
  <c r="M93" i="1" a="1"/>
  <c r="M93" i="1"/>
  <c r="F90" i="12" s="1"/>
  <c r="N92" i="1" a="1"/>
  <c r="N92" i="1"/>
  <c r="M92" i="1" a="1"/>
  <c r="M92" i="1"/>
  <c r="F89" i="12" s="1"/>
  <c r="N91" i="1" a="1"/>
  <c r="N91" i="1"/>
  <c r="M91" i="1" a="1"/>
  <c r="M91" i="1"/>
  <c r="F88" i="12" s="1"/>
  <c r="N88" i="1" a="1"/>
  <c r="N88" i="1"/>
  <c r="M88" i="1" a="1"/>
  <c r="M88" i="1"/>
  <c r="F85" i="12" s="1"/>
  <c r="N86" i="1" a="1"/>
  <c r="N86" i="1"/>
  <c r="M86" i="1" a="1"/>
  <c r="M86" i="1"/>
  <c r="F83" i="12" s="1"/>
  <c r="N85" i="1" a="1"/>
  <c r="N85" i="1"/>
  <c r="M85" i="1" a="1"/>
  <c r="M85" i="1"/>
  <c r="F82" i="12" s="1"/>
  <c r="N84" i="1" a="1"/>
  <c r="N84" i="1"/>
  <c r="M84" i="1" a="1"/>
  <c r="M84" i="1"/>
  <c r="F81" i="12" s="1"/>
  <c r="N83" i="1" a="1"/>
  <c r="N83" i="1"/>
  <c r="M83" i="1" a="1"/>
  <c r="M83" i="1"/>
  <c r="F80" i="12" s="1"/>
  <c r="N82" i="1" a="1"/>
  <c r="N82" i="1"/>
  <c r="M82" i="1" a="1"/>
  <c r="M82" i="1"/>
  <c r="F79" i="12" s="1"/>
  <c r="N79" i="1" a="1"/>
  <c r="N79" i="1"/>
  <c r="M79" i="1" a="1"/>
  <c r="M79" i="1"/>
  <c r="F76" i="12" s="1"/>
  <c r="N78" i="1" a="1"/>
  <c r="N78" i="1"/>
  <c r="M78" i="1" a="1"/>
  <c r="M78" i="1"/>
  <c r="F75" i="12" s="1"/>
  <c r="N77" i="1" a="1"/>
  <c r="N77" i="1"/>
  <c r="M77" i="1" a="1"/>
  <c r="M77" i="1"/>
  <c r="F74" i="12" s="1"/>
  <c r="N76" i="1" a="1"/>
  <c r="N76" i="1"/>
  <c r="M76" i="1" a="1"/>
  <c r="M76" i="1"/>
  <c r="F73" i="12" s="1"/>
  <c r="N75" i="1" a="1"/>
  <c r="N75" i="1"/>
  <c r="M75" i="1" a="1"/>
  <c r="M75" i="1"/>
  <c r="F72" i="12" s="1"/>
  <c r="N72" i="1" a="1"/>
  <c r="N72" i="1"/>
  <c r="M72" i="1" a="1"/>
  <c r="M72" i="1"/>
  <c r="F69" i="12" s="1"/>
  <c r="N71" i="1" a="1"/>
  <c r="N71" i="1"/>
  <c r="M71" i="1" a="1"/>
  <c r="M71" i="1"/>
  <c r="F68" i="12" s="1"/>
  <c r="N68" i="1" a="1"/>
  <c r="N68" i="1"/>
  <c r="M68" i="1" a="1"/>
  <c r="M68" i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/>
  <c r="T7" i="1" a="1"/>
  <c r="T7" i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/>
  <c r="BD7" i="1" a="1"/>
  <c r="BD7" i="1"/>
  <c r="BE7" i="1" a="1"/>
  <c r="BE7" i="1"/>
  <c r="BR7" i="1"/>
  <c r="BS7" i="1"/>
  <c r="BT7" i="1"/>
  <c r="A6" i="1"/>
  <c r="C6" i="1"/>
  <c r="G6" i="1"/>
  <c r="R6" i="1"/>
  <c r="S6" i="1" a="1"/>
  <c r="S6" i="1"/>
  <c r="T6" i="1" a="1"/>
  <c r="T6" i="1"/>
  <c r="U6" i="1" a="1"/>
  <c r="U6" i="1"/>
  <c r="AI6" i="1"/>
  <c r="AJ6" i="1"/>
  <c r="AK6" i="1"/>
  <c r="AL6" i="1"/>
  <c r="AM6" i="1"/>
  <c r="AN6" i="1"/>
  <c r="AO6" i="1"/>
  <c r="AP6" i="1"/>
  <c r="AQ6" i="1"/>
  <c r="BB6" i="1"/>
  <c r="BC6" i="1" a="1"/>
  <c r="BC6" i="1"/>
  <c r="BD6" i="1" a="1"/>
  <c r="BD6" i="1"/>
  <c r="BE6" i="1" a="1"/>
  <c r="BE6" i="1"/>
  <c r="BR6" i="1"/>
  <c r="BS6" i="1"/>
  <c r="BT8" i="1"/>
  <c r="A769" i="1"/>
  <c r="C769" i="1"/>
  <c r="G769" i="1"/>
  <c r="R769" i="1"/>
  <c r="S769" i="1" a="1"/>
  <c r="S769" i="1"/>
  <c r="T769" i="1" a="1"/>
  <c r="T769" i="1"/>
  <c r="U769" i="1" a="1"/>
  <c r="U769" i="1"/>
  <c r="AI769" i="1"/>
  <c r="AJ769" i="1"/>
  <c r="AK769" i="1"/>
  <c r="AL769" i="1"/>
  <c r="AM769" i="1"/>
  <c r="AN769" i="1"/>
  <c r="AO769" i="1"/>
  <c r="AP769" i="1"/>
  <c r="AQ769" i="1"/>
  <c r="BB769" i="1"/>
  <c r="BC769" i="1" a="1"/>
  <c r="BC769" i="1"/>
  <c r="BD769" i="1" a="1"/>
  <c r="BD769" i="1"/>
  <c r="BE769" i="1" a="1"/>
  <c r="BE769" i="1"/>
  <c r="BR769" i="1"/>
  <c r="BS769" i="1"/>
  <c r="BT9" i="1"/>
  <c r="A19" i="1"/>
  <c r="C19" i="1"/>
  <c r="G19" i="1"/>
  <c r="R19" i="1"/>
  <c r="S19" i="1" a="1"/>
  <c r="S19" i="1"/>
  <c r="T19" i="1" a="1"/>
  <c r="T19" i="1"/>
  <c r="U19" i="1" a="1"/>
  <c r="U19" i="1"/>
  <c r="AI19" i="1"/>
  <c r="AJ19" i="1"/>
  <c r="AK19" i="1"/>
  <c r="AL19" i="1"/>
  <c r="AM19" i="1"/>
  <c r="AN19" i="1"/>
  <c r="AO19" i="1"/>
  <c r="AP19" i="1"/>
  <c r="AQ19" i="1"/>
  <c r="BB19" i="1"/>
  <c r="BC19" i="1" a="1"/>
  <c r="BC19" i="1"/>
  <c r="BD19" i="1" a="1"/>
  <c r="BD19" i="1"/>
  <c r="BE19" i="1" a="1"/>
  <c r="BE19" i="1"/>
  <c r="BR19" i="1"/>
  <c r="BS19" i="1"/>
  <c r="BT10" i="1"/>
  <c r="A11" i="1"/>
  <c r="C11" i="1"/>
  <c r="G11" i="1"/>
  <c r="R11" i="1"/>
  <c r="S11" i="1" a="1"/>
  <c r="S11" i="1"/>
  <c r="T11" i="1" a="1"/>
  <c r="T11" i="1"/>
  <c r="U11" i="1" a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 a="1"/>
  <c r="BE11" i="1"/>
  <c r="BR11" i="1"/>
  <c r="BS11" i="1"/>
  <c r="BT11" i="1"/>
  <c r="A774" i="1"/>
  <c r="C774" i="1"/>
  <c r="G774" i="1"/>
  <c r="R774" i="1"/>
  <c r="S774" i="1" a="1"/>
  <c r="S774" i="1"/>
  <c r="T774" i="1" a="1"/>
  <c r="T774" i="1"/>
  <c r="U774" i="1" a="1"/>
  <c r="U774" i="1"/>
  <c r="AI774" i="1"/>
  <c r="AJ774" i="1"/>
  <c r="AK774" i="1"/>
  <c r="AL774" i="1"/>
  <c r="AM774" i="1"/>
  <c r="AN774" i="1"/>
  <c r="AO774" i="1"/>
  <c r="AP774" i="1"/>
  <c r="AQ774" i="1"/>
  <c r="BB774" i="1"/>
  <c r="BC774" i="1" a="1"/>
  <c r="BC774" i="1"/>
  <c r="BD774" i="1" a="1"/>
  <c r="BD774" i="1"/>
  <c r="BE774" i="1" a="1"/>
  <c r="BE774" i="1"/>
  <c r="BR774" i="1"/>
  <c r="BS774" i="1"/>
  <c r="BT12" i="1"/>
  <c r="A9" i="1"/>
  <c r="C9" i="1"/>
  <c r="G9" i="1"/>
  <c r="R9" i="1"/>
  <c r="S9" i="1" a="1"/>
  <c r="S9" i="1"/>
  <c r="T9" i="1" a="1"/>
  <c r="T9" i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/>
  <c r="AI10" i="1"/>
  <c r="AJ10" i="1"/>
  <c r="AK10" i="1"/>
  <c r="AL10" i="1"/>
  <c r="AM10" i="1"/>
  <c r="AN10" i="1"/>
  <c r="AO10" i="1"/>
  <c r="AP10" i="1"/>
  <c r="AQ10" i="1"/>
  <c r="BB10" i="1"/>
  <c r="BC10" i="1" a="1"/>
  <c r="BC10" i="1"/>
  <c r="BD10" i="1" a="1"/>
  <c r="BD10" i="1"/>
  <c r="BE10" i="1" a="1"/>
  <c r="BE10" i="1"/>
  <c r="BR10" i="1"/>
  <c r="BS10" i="1"/>
  <c r="BT14" i="1"/>
  <c r="A20" i="1"/>
  <c r="C20" i="1"/>
  <c r="G20" i="1"/>
  <c r="R20" i="1"/>
  <c r="S20" i="1" a="1"/>
  <c r="S20" i="1"/>
  <c r="T20" i="1" a="1"/>
  <c r="T20" i="1"/>
  <c r="U20" i="1" a="1"/>
  <c r="U20" i="1"/>
  <c r="AI20" i="1"/>
  <c r="AJ20" i="1"/>
  <c r="AK20" i="1"/>
  <c r="AL20" i="1"/>
  <c r="AM20" i="1"/>
  <c r="AN20" i="1"/>
  <c r="AO20" i="1"/>
  <c r="AP20" i="1"/>
  <c r="AQ20" i="1"/>
  <c r="BB20" i="1"/>
  <c r="BC20" i="1" a="1"/>
  <c r="BC20" i="1"/>
  <c r="BD20" i="1" a="1"/>
  <c r="BD20" i="1"/>
  <c r="BE20" i="1" a="1"/>
  <c r="BE20" i="1"/>
  <c r="BR20" i="1"/>
  <c r="BS20" i="1"/>
  <c r="BT15" i="1"/>
  <c r="A14" i="1"/>
  <c r="C14" i="1"/>
  <c r="G14" i="1"/>
  <c r="R14" i="1"/>
  <c r="S14" i="1" a="1"/>
  <c r="S14" i="1"/>
  <c r="T14" i="1" a="1"/>
  <c r="T14" i="1"/>
  <c r="U14" i="1" a="1"/>
  <c r="U14" i="1"/>
  <c r="AI14" i="1"/>
  <c r="AJ14" i="1"/>
  <c r="AK14" i="1"/>
  <c r="AL14" i="1"/>
  <c r="AM14" i="1"/>
  <c r="AN14" i="1"/>
  <c r="AO14" i="1"/>
  <c r="AP14" i="1"/>
  <c r="AQ14" i="1"/>
  <c r="BB14" i="1"/>
  <c r="BC14" i="1" a="1"/>
  <c r="BC14" i="1"/>
  <c r="BD14" i="1" a="1"/>
  <c r="BD14" i="1"/>
  <c r="BE14" i="1" a="1"/>
  <c r="BE14" i="1"/>
  <c r="BR14" i="1"/>
  <c r="BS14" i="1"/>
  <c r="BT16" i="1"/>
  <c r="A310" i="1"/>
  <c r="C310" i="1"/>
  <c r="G310" i="1"/>
  <c r="R310" i="1"/>
  <c r="R307" i="15" s="1"/>
  <c r="S310" i="1" a="1"/>
  <c r="S310" i="1"/>
  <c r="D307" i="15" s="1"/>
  <c r="T310" i="1" a="1"/>
  <c r="T310" i="1"/>
  <c r="E307" i="15" s="1"/>
  <c r="U310" i="1" a="1"/>
  <c r="U310" i="1"/>
  <c r="AI310" i="1"/>
  <c r="AJ310" i="1"/>
  <c r="AK310" i="1"/>
  <c r="AL310" i="1"/>
  <c r="AM310" i="1"/>
  <c r="AN310" i="1"/>
  <c r="AO310" i="1"/>
  <c r="AP310" i="1"/>
  <c r="AQ310" i="1"/>
  <c r="BB310" i="1"/>
  <c r="BC310" i="1" a="1"/>
  <c r="BC310" i="1"/>
  <c r="BD310" i="1" a="1"/>
  <c r="BD310" i="1"/>
  <c r="BE310" i="1" a="1"/>
  <c r="BE310" i="1"/>
  <c r="BR310" i="1"/>
  <c r="BS310" i="1"/>
  <c r="BT17" i="1"/>
  <c r="A1001" i="1"/>
  <c r="C1001" i="1"/>
  <c r="G1001" i="1"/>
  <c r="R1001" i="1"/>
  <c r="S1001" i="1" a="1"/>
  <c r="S1001" i="1"/>
  <c r="T1001" i="1" a="1"/>
  <c r="T1001" i="1"/>
  <c r="U1001" i="1" a="1"/>
  <c r="U1001" i="1"/>
  <c r="AI1001" i="1"/>
  <c r="AJ1001" i="1"/>
  <c r="AK1001" i="1"/>
  <c r="AL1001" i="1"/>
  <c r="AM1001" i="1"/>
  <c r="AN1001" i="1"/>
  <c r="AO1001" i="1"/>
  <c r="AP1001" i="1"/>
  <c r="AQ1001" i="1"/>
  <c r="BB1001" i="1"/>
  <c r="BC1001" i="1" a="1"/>
  <c r="BC1001" i="1"/>
  <c r="BD1001" i="1" a="1"/>
  <c r="BD1001" i="1"/>
  <c r="BE1001" i="1" a="1"/>
  <c r="BE1001" i="1"/>
  <c r="BR1001" i="1"/>
  <c r="BS1001" i="1"/>
  <c r="BT18" i="1"/>
  <c r="A21" i="1"/>
  <c r="C21" i="1"/>
  <c r="G21" i="1"/>
  <c r="R21" i="1"/>
  <c r="S21" i="1" a="1"/>
  <c r="S21" i="1"/>
  <c r="T21" i="1" a="1"/>
  <c r="T21" i="1"/>
  <c r="U21" i="1" a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 a="1"/>
  <c r="BE21" i="1"/>
  <c r="BR21" i="1"/>
  <c r="BS21" i="1"/>
  <c r="BT19" i="1"/>
  <c r="A22" i="1"/>
  <c r="C22" i="1"/>
  <c r="G22" i="1"/>
  <c r="R22" i="1"/>
  <c r="S22" i="1" a="1"/>
  <c r="S22" i="1"/>
  <c r="T22" i="1" a="1"/>
  <c r="T22" i="1"/>
  <c r="U22" i="1" a="1"/>
  <c r="U22" i="1"/>
  <c r="AI22" i="1"/>
  <c r="AJ22" i="1"/>
  <c r="AK22" i="1"/>
  <c r="AL22" i="1"/>
  <c r="AM22" i="1"/>
  <c r="AN22" i="1"/>
  <c r="AO22" i="1"/>
  <c r="AP22" i="1"/>
  <c r="AQ22" i="1"/>
  <c r="BB22" i="1"/>
  <c r="BC22" i="1" a="1"/>
  <c r="BC22" i="1"/>
  <c r="BD22" i="1" a="1"/>
  <c r="BD22" i="1"/>
  <c r="BE22" i="1" a="1"/>
  <c r="BE22" i="1"/>
  <c r="BR22" i="1"/>
  <c r="BS22" i="1"/>
  <c r="BT20" i="1"/>
  <c r="A34" i="1"/>
  <c r="C34" i="1"/>
  <c r="G34" i="1"/>
  <c r="R34" i="1"/>
  <c r="S34" i="1" a="1"/>
  <c r="S34" i="1"/>
  <c r="T34" i="1" a="1"/>
  <c r="T34" i="1"/>
  <c r="U34" i="1" a="1"/>
  <c r="U34" i="1"/>
  <c r="AI34" i="1"/>
  <c r="AJ34" i="1"/>
  <c r="AK34" i="1"/>
  <c r="AL34" i="1"/>
  <c r="AM34" i="1"/>
  <c r="AN34" i="1"/>
  <c r="AO34" i="1"/>
  <c r="AP34" i="1"/>
  <c r="AQ34" i="1"/>
  <c r="BB34" i="1"/>
  <c r="BC34" i="1" a="1"/>
  <c r="BC34" i="1"/>
  <c r="BD34" i="1" a="1"/>
  <c r="BD34" i="1"/>
  <c r="BE34" i="1" a="1"/>
  <c r="BE34" i="1"/>
  <c r="BR34" i="1"/>
  <c r="BS34" i="1"/>
  <c r="BT21" i="1"/>
  <c r="A23" i="1"/>
  <c r="C23" i="1"/>
  <c r="G23" i="1"/>
  <c r="R23" i="1"/>
  <c r="S23" i="1" a="1"/>
  <c r="S23" i="1"/>
  <c r="T23" i="1" a="1"/>
  <c r="T23" i="1"/>
  <c r="U23" i="1" a="1"/>
  <c r="U23" i="1"/>
  <c r="AI23" i="1"/>
  <c r="AJ23" i="1"/>
  <c r="AK23" i="1"/>
  <c r="AL23" i="1"/>
  <c r="AM23" i="1"/>
  <c r="AN23" i="1"/>
  <c r="AO23" i="1"/>
  <c r="AP23" i="1"/>
  <c r="AQ23" i="1"/>
  <c r="BB23" i="1"/>
  <c r="BC23" i="1" a="1"/>
  <c r="BC23" i="1"/>
  <c r="BD23" i="1" a="1"/>
  <c r="BD23" i="1"/>
  <c r="BE23" i="1" a="1"/>
  <c r="BE23" i="1"/>
  <c r="BR23" i="1"/>
  <c r="BS23" i="1"/>
  <c r="BT22" i="1"/>
  <c r="A24" i="1"/>
  <c r="C24" i="1"/>
  <c r="G24" i="1"/>
  <c r="R24" i="1"/>
  <c r="S24" i="1" a="1"/>
  <c r="S24" i="1"/>
  <c r="T24" i="1" a="1"/>
  <c r="T24" i="1"/>
  <c r="U24" i="1" a="1"/>
  <c r="U24" i="1"/>
  <c r="AI24" i="1"/>
  <c r="AJ24" i="1"/>
  <c r="AK24" i="1"/>
  <c r="AL24" i="1"/>
  <c r="AM24" i="1"/>
  <c r="AN24" i="1"/>
  <c r="AO24" i="1"/>
  <c r="AP24" i="1"/>
  <c r="AQ24" i="1"/>
  <c r="BB24" i="1"/>
  <c r="BC24" i="1" a="1"/>
  <c r="BC24" i="1"/>
  <c r="BD24" i="1" a="1"/>
  <c r="BD24" i="1"/>
  <c r="BE24" i="1" a="1"/>
  <c r="BE24" i="1"/>
  <c r="BR24" i="1"/>
  <c r="BS24" i="1"/>
  <c r="BT23" i="1"/>
  <c r="A25" i="1"/>
  <c r="C25" i="1"/>
  <c r="G25" i="1"/>
  <c r="R25" i="1"/>
  <c r="S25" i="1" a="1"/>
  <c r="S25" i="1"/>
  <c r="T25" i="1" a="1"/>
  <c r="T25" i="1"/>
  <c r="U25" i="1" a="1"/>
  <c r="U25" i="1"/>
  <c r="AI25" i="1"/>
  <c r="AJ25" i="1"/>
  <c r="AK25" i="1"/>
  <c r="AL25" i="1"/>
  <c r="AM25" i="1"/>
  <c r="AN25" i="1"/>
  <c r="AO25" i="1"/>
  <c r="AP25" i="1"/>
  <c r="AQ25" i="1"/>
  <c r="BB25" i="1"/>
  <c r="BC25" i="1" a="1"/>
  <c r="BC25" i="1"/>
  <c r="BD25" i="1" a="1"/>
  <c r="BD25" i="1"/>
  <c r="BE25" i="1" a="1"/>
  <c r="BE25" i="1"/>
  <c r="BR25" i="1"/>
  <c r="BS25" i="1"/>
  <c r="BT24" i="1"/>
  <c r="A26" i="1"/>
  <c r="C26" i="1"/>
  <c r="G26" i="1"/>
  <c r="R26" i="1"/>
  <c r="S26" i="1" a="1"/>
  <c r="S26" i="1"/>
  <c r="T26" i="1" a="1"/>
  <c r="T26" i="1"/>
  <c r="U26" i="1" a="1"/>
  <c r="U26" i="1"/>
  <c r="AI26" i="1"/>
  <c r="AJ26" i="1"/>
  <c r="AK26" i="1"/>
  <c r="AL26" i="1"/>
  <c r="AM26" i="1"/>
  <c r="AN26" i="1"/>
  <c r="AO26" i="1"/>
  <c r="AP26" i="1"/>
  <c r="AQ26" i="1"/>
  <c r="BB26" i="1"/>
  <c r="BC26" i="1" a="1"/>
  <c r="BC26" i="1"/>
  <c r="BD26" i="1" a="1"/>
  <c r="BD26" i="1"/>
  <c r="BE26" i="1" a="1"/>
  <c r="BE26" i="1"/>
  <c r="BR26" i="1"/>
  <c r="BS26" i="1"/>
  <c r="BT25" i="1"/>
  <c r="A27" i="1"/>
  <c r="C27" i="1"/>
  <c r="G27" i="1"/>
  <c r="R27" i="1"/>
  <c r="S27" i="1" a="1"/>
  <c r="S27" i="1"/>
  <c r="T27" i="1" a="1"/>
  <c r="T27" i="1"/>
  <c r="U27" i="1" a="1"/>
  <c r="U27" i="1"/>
  <c r="AI27" i="1"/>
  <c r="AJ27" i="1"/>
  <c r="AK27" i="1"/>
  <c r="AL27" i="1"/>
  <c r="AM27" i="1"/>
  <c r="AN27" i="1"/>
  <c r="AO27" i="1"/>
  <c r="AP27" i="1"/>
  <c r="AQ27" i="1"/>
  <c r="BB27" i="1"/>
  <c r="BC27" i="1" a="1"/>
  <c r="BC27" i="1"/>
  <c r="BD27" i="1" a="1"/>
  <c r="BD27" i="1"/>
  <c r="BE27" i="1" a="1"/>
  <c r="BE27" i="1"/>
  <c r="BR27" i="1"/>
  <c r="BS27" i="1"/>
  <c r="BT26" i="1"/>
  <c r="A28" i="1"/>
  <c r="C28" i="1"/>
  <c r="G28" i="1"/>
  <c r="R28" i="1"/>
  <c r="S28" i="1" a="1"/>
  <c r="S28" i="1"/>
  <c r="T28" i="1" a="1"/>
  <c r="T28" i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C28" i="1" a="1"/>
  <c r="BC28" i="1"/>
  <c r="BD28" i="1" a="1"/>
  <c r="BD28" i="1"/>
  <c r="BE28" i="1" a="1"/>
  <c r="BE28" i="1"/>
  <c r="BR28" i="1"/>
  <c r="BS28" i="1"/>
  <c r="BT27" i="1"/>
  <c r="A29" i="1"/>
  <c r="C29" i="1"/>
  <c r="G29" i="1"/>
  <c r="R29" i="1"/>
  <c r="S29" i="1" a="1"/>
  <c r="S29" i="1"/>
  <c r="T29" i="1" a="1"/>
  <c r="T29" i="1"/>
  <c r="U29" i="1" a="1"/>
  <c r="U29" i="1"/>
  <c r="AI29" i="1"/>
  <c r="AJ29" i="1"/>
  <c r="AK29" i="1"/>
  <c r="AL29" i="1"/>
  <c r="AM29" i="1"/>
  <c r="AN29" i="1"/>
  <c r="AO29" i="1"/>
  <c r="AP29" i="1"/>
  <c r="AQ29" i="1"/>
  <c r="BB29" i="1"/>
  <c r="BC29" i="1" a="1"/>
  <c r="BC29" i="1"/>
  <c r="BD29" i="1" a="1"/>
  <c r="BD29" i="1"/>
  <c r="BE29" i="1" a="1"/>
  <c r="BE29" i="1"/>
  <c r="BR29" i="1"/>
  <c r="BS29" i="1"/>
  <c r="BT28" i="1"/>
  <c r="A30" i="1"/>
  <c r="C30" i="1"/>
  <c r="G30" i="1"/>
  <c r="R30" i="1"/>
  <c r="S30" i="1" a="1"/>
  <c r="S30" i="1"/>
  <c r="T30" i="1" a="1"/>
  <c r="T30" i="1"/>
  <c r="U30" i="1" a="1"/>
  <c r="U30" i="1"/>
  <c r="AI30" i="1"/>
  <c r="AJ30" i="1"/>
  <c r="AK30" i="1"/>
  <c r="AL30" i="1"/>
  <c r="AM30" i="1"/>
  <c r="AN30" i="1"/>
  <c r="AO30" i="1"/>
  <c r="AP30" i="1"/>
  <c r="AQ30" i="1"/>
  <c r="BB30" i="1"/>
  <c r="BC30" i="1" a="1"/>
  <c r="BC30" i="1"/>
  <c r="BD30" i="1" a="1"/>
  <c r="BD30" i="1"/>
  <c r="BE30" i="1" a="1"/>
  <c r="BE30" i="1"/>
  <c r="BR30" i="1"/>
  <c r="BS30" i="1"/>
  <c r="BT29" i="1"/>
  <c r="A793" i="1"/>
  <c r="C793" i="1"/>
  <c r="G793" i="1"/>
  <c r="R793" i="1"/>
  <c r="S793" i="1" a="1"/>
  <c r="S793" i="1"/>
  <c r="T793" i="1" a="1"/>
  <c r="T793" i="1"/>
  <c r="U793" i="1" a="1"/>
  <c r="U793" i="1"/>
  <c r="AI793" i="1"/>
  <c r="AJ793" i="1"/>
  <c r="AK793" i="1"/>
  <c r="AL793" i="1"/>
  <c r="AM793" i="1"/>
  <c r="AN793" i="1"/>
  <c r="AO793" i="1"/>
  <c r="AP793" i="1"/>
  <c r="AQ793" i="1"/>
  <c r="BB793" i="1"/>
  <c r="BC793" i="1" a="1"/>
  <c r="BC793" i="1"/>
  <c r="BD793" i="1" a="1"/>
  <c r="BD793" i="1"/>
  <c r="BE793" i="1" a="1"/>
  <c r="BE793" i="1"/>
  <c r="BR793" i="1"/>
  <c r="BS793" i="1"/>
  <c r="BT30" i="1"/>
  <c r="A31" i="1"/>
  <c r="C31" i="1"/>
  <c r="G31" i="1"/>
  <c r="R31" i="1"/>
  <c r="S31" i="1" a="1"/>
  <c r="S31" i="1"/>
  <c r="T31" i="1" a="1"/>
  <c r="T31" i="1"/>
  <c r="U31" i="1" a="1"/>
  <c r="U31" i="1"/>
  <c r="AI31" i="1"/>
  <c r="AJ31" i="1"/>
  <c r="AK31" i="1"/>
  <c r="AL31" i="1"/>
  <c r="AM31" i="1"/>
  <c r="AN31" i="1"/>
  <c r="AO31" i="1"/>
  <c r="AP31" i="1"/>
  <c r="AQ31" i="1"/>
  <c r="BB31" i="1"/>
  <c r="BC31" i="1" a="1"/>
  <c r="BC31" i="1"/>
  <c r="BD31" i="1" a="1"/>
  <c r="BD31" i="1"/>
  <c r="BE31" i="1" a="1"/>
  <c r="BE31" i="1"/>
  <c r="BR31" i="1"/>
  <c r="BS31" i="1"/>
  <c r="BT31" i="1"/>
  <c r="A18" i="1"/>
  <c r="C18" i="1"/>
  <c r="G18" i="1"/>
  <c r="R18" i="1"/>
  <c r="S18" i="1" a="1"/>
  <c r="S18" i="1"/>
  <c r="T18" i="1" a="1"/>
  <c r="T18" i="1"/>
  <c r="U18" i="1" a="1"/>
  <c r="U18" i="1"/>
  <c r="AI18" i="1"/>
  <c r="AJ18" i="1"/>
  <c r="AK18" i="1"/>
  <c r="AL18" i="1"/>
  <c r="AM18" i="1"/>
  <c r="AN18" i="1"/>
  <c r="AO18" i="1"/>
  <c r="AP18" i="1"/>
  <c r="AQ18" i="1"/>
  <c r="BB18" i="1"/>
  <c r="BC18" i="1" a="1"/>
  <c r="BC18" i="1"/>
  <c r="BD18" i="1" a="1"/>
  <c r="BD18" i="1"/>
  <c r="BE18" i="1" a="1"/>
  <c r="BE18" i="1"/>
  <c r="BR18" i="1"/>
  <c r="BS18" i="1"/>
  <c r="BT32" i="1"/>
  <c r="A16" i="1"/>
  <c r="C16" i="1"/>
  <c r="G16" i="1"/>
  <c r="R16" i="1"/>
  <c r="S16" i="1" a="1"/>
  <c r="S16" i="1"/>
  <c r="T16" i="1" a="1"/>
  <c r="T16" i="1"/>
  <c r="U16" i="1" a="1"/>
  <c r="U16" i="1"/>
  <c r="AI16" i="1"/>
  <c r="AJ16" i="1"/>
  <c r="AK16" i="1"/>
  <c r="AL16" i="1"/>
  <c r="AM16" i="1"/>
  <c r="AN16" i="1"/>
  <c r="AO16" i="1"/>
  <c r="AP16" i="1"/>
  <c r="AQ16" i="1"/>
  <c r="BB16" i="1"/>
  <c r="BC16" i="1" a="1"/>
  <c r="BC16" i="1"/>
  <c r="BD16" i="1" a="1"/>
  <c r="BD16" i="1"/>
  <c r="BE16" i="1" a="1"/>
  <c r="BE16" i="1"/>
  <c r="BR16" i="1"/>
  <c r="BS16" i="1"/>
  <c r="BT33" i="1"/>
  <c r="A32" i="1"/>
  <c r="C32" i="1"/>
  <c r="G32" i="1"/>
  <c r="R32" i="1"/>
  <c r="S32" i="1" a="1"/>
  <c r="S32" i="1"/>
  <c r="T32" i="1" a="1"/>
  <c r="T32" i="1"/>
  <c r="U32" i="1" a="1"/>
  <c r="U32" i="1"/>
  <c r="AI32" i="1"/>
  <c r="AJ32" i="1"/>
  <c r="AK32" i="1"/>
  <c r="AL32" i="1"/>
  <c r="AM32" i="1"/>
  <c r="AN32" i="1"/>
  <c r="AO32" i="1"/>
  <c r="AP32" i="1"/>
  <c r="AQ32" i="1"/>
  <c r="BB32" i="1"/>
  <c r="BC32" i="1" a="1"/>
  <c r="BC32" i="1"/>
  <c r="BD32" i="1" a="1"/>
  <c r="BD32" i="1"/>
  <c r="BE32" i="1" a="1"/>
  <c r="BE32" i="1"/>
  <c r="BR32" i="1"/>
  <c r="BS32" i="1"/>
  <c r="BT34" i="1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BB33" i="1"/>
  <c r="BC33" i="1" a="1"/>
  <c r="BC33" i="1"/>
  <c r="BD33" i="1" a="1"/>
  <c r="BD33" i="1"/>
  <c r="BE33" i="1" a="1"/>
  <c r="BE33" i="1"/>
  <c r="BR33" i="1"/>
  <c r="BS33" i="1"/>
  <c r="BT35" i="1"/>
  <c r="A12" i="1"/>
  <c r="C12" i="1"/>
  <c r="G12" i="1"/>
  <c r="R12" i="1"/>
  <c r="S12" i="1" a="1"/>
  <c r="S12" i="1"/>
  <c r="T12" i="1" a="1"/>
  <c r="T12" i="1"/>
  <c r="U12" i="1" a="1"/>
  <c r="U12" i="1"/>
  <c r="AI12" i="1"/>
  <c r="AJ12" i="1"/>
  <c r="AK12" i="1"/>
  <c r="AL12" i="1"/>
  <c r="AM12" i="1"/>
  <c r="AN12" i="1"/>
  <c r="AO12" i="1"/>
  <c r="AP12" i="1"/>
  <c r="AQ12" i="1"/>
  <c r="BB12" i="1"/>
  <c r="BC12" i="1" a="1"/>
  <c r="BC12" i="1"/>
  <c r="BD12" i="1" a="1"/>
  <c r="BD12" i="1"/>
  <c r="BE12" i="1" a="1"/>
  <c r="BE12" i="1"/>
  <c r="BR12" i="1"/>
  <c r="BS12" i="1"/>
  <c r="BT36" i="1"/>
  <c r="A13" i="1"/>
  <c r="C13" i="1"/>
  <c r="G13" i="1"/>
  <c r="R13" i="1"/>
  <c r="S13" i="1" a="1"/>
  <c r="S13" i="1"/>
  <c r="T13" i="1" a="1"/>
  <c r="T13" i="1"/>
  <c r="U13" i="1" a="1"/>
  <c r="U13" i="1"/>
  <c r="AI13" i="1"/>
  <c r="AJ13" i="1"/>
  <c r="AK13" i="1"/>
  <c r="AL13" i="1"/>
  <c r="AM13" i="1"/>
  <c r="AN13" i="1"/>
  <c r="AO13" i="1"/>
  <c r="AP13" i="1"/>
  <c r="AQ13" i="1"/>
  <c r="BB13" i="1"/>
  <c r="BC13" i="1" a="1"/>
  <c r="BC13" i="1"/>
  <c r="BD13" i="1" a="1"/>
  <c r="BD13" i="1"/>
  <c r="BE13" i="1" a="1"/>
  <c r="BE13" i="1"/>
  <c r="BR13" i="1"/>
  <c r="BS13" i="1"/>
  <c r="BT37" i="1"/>
  <c r="A15" i="1"/>
  <c r="C15" i="1"/>
  <c r="G15" i="1"/>
  <c r="R15" i="1"/>
  <c r="S15" i="1" a="1"/>
  <c r="S15" i="1"/>
  <c r="T15" i="1" a="1"/>
  <c r="T15" i="1"/>
  <c r="U15" i="1" a="1"/>
  <c r="U15" i="1"/>
  <c r="AI15" i="1"/>
  <c r="AJ15" i="1"/>
  <c r="AK15" i="1"/>
  <c r="AL15" i="1"/>
  <c r="AM15" i="1"/>
  <c r="AN15" i="1"/>
  <c r="AO15" i="1"/>
  <c r="AP15" i="1"/>
  <c r="AQ15" i="1"/>
  <c r="BB15" i="1"/>
  <c r="BC15" i="1" a="1"/>
  <c r="BC15" i="1"/>
  <c r="BD15" i="1" a="1"/>
  <c r="BD15" i="1"/>
  <c r="BE15" i="1" a="1"/>
  <c r="BE15" i="1"/>
  <c r="BR15" i="1"/>
  <c r="BS15" i="1"/>
  <c r="BT38" i="1"/>
  <c r="A17" i="1"/>
  <c r="C17" i="1"/>
  <c r="G17" i="1"/>
  <c r="R17" i="1"/>
  <c r="S17" i="1" a="1"/>
  <c r="S17" i="1"/>
  <c r="T17" i="1" a="1"/>
  <c r="T17" i="1"/>
  <c r="U17" i="1" a="1"/>
  <c r="U17" i="1"/>
  <c r="AI17" i="1"/>
  <c r="AJ17" i="1"/>
  <c r="AK17" i="1"/>
  <c r="AL17" i="1"/>
  <c r="AM17" i="1"/>
  <c r="AN17" i="1"/>
  <c r="AO17" i="1"/>
  <c r="AP17" i="1"/>
  <c r="AQ17" i="1"/>
  <c r="BB17" i="1"/>
  <c r="BC17" i="1" a="1"/>
  <c r="BC17" i="1"/>
  <c r="BD17" i="1" a="1"/>
  <c r="BD17" i="1"/>
  <c r="BE17" i="1" a="1"/>
  <c r="BE17" i="1"/>
  <c r="BR17" i="1"/>
  <c r="BS17" i="1"/>
  <c r="BT39" i="1"/>
  <c r="A65" i="1"/>
  <c r="C65" i="1"/>
  <c r="G65" i="1"/>
  <c r="M65" i="1" a="1"/>
  <c r="M65" i="1"/>
  <c r="F62" i="12" s="1"/>
  <c r="N65" i="1" a="1"/>
  <c r="N65" i="1"/>
  <c r="R65" i="1"/>
  <c r="S65" i="1" a="1"/>
  <c r="S65" i="1"/>
  <c r="T65" i="1" a="1"/>
  <c r="T65" i="1"/>
  <c r="U65" i="1" a="1"/>
  <c r="U65" i="1"/>
  <c r="AI65" i="1"/>
  <c r="AJ65" i="1"/>
  <c r="AK65" i="1"/>
  <c r="AL65" i="1"/>
  <c r="AM65" i="1"/>
  <c r="AN65" i="1"/>
  <c r="AO65" i="1"/>
  <c r="AP65" i="1"/>
  <c r="AQ65" i="1"/>
  <c r="BB65" i="1"/>
  <c r="BC65" i="1" a="1"/>
  <c r="BC65" i="1"/>
  <c r="BD65" i="1" a="1"/>
  <c r="BD65" i="1"/>
  <c r="BE65" i="1" a="1"/>
  <c r="BE65" i="1"/>
  <c r="BR65" i="1"/>
  <c r="BS65" i="1"/>
  <c r="BT40" i="1"/>
  <c r="A772" i="1"/>
  <c r="C772" i="1"/>
  <c r="G772" i="1"/>
  <c r="R772" i="1"/>
  <c r="S772" i="1" a="1"/>
  <c r="S772" i="1"/>
  <c r="T772" i="1" a="1"/>
  <c r="T772" i="1"/>
  <c r="U772" i="1" a="1"/>
  <c r="U772" i="1"/>
  <c r="AI772" i="1"/>
  <c r="AJ772" i="1"/>
  <c r="AK772" i="1"/>
  <c r="AL772" i="1"/>
  <c r="AM772" i="1"/>
  <c r="AN772" i="1"/>
  <c r="AO772" i="1"/>
  <c r="AP772" i="1"/>
  <c r="AQ772" i="1"/>
  <c r="BB772" i="1"/>
  <c r="BC772" i="1" a="1"/>
  <c r="BC772" i="1"/>
  <c r="BD772" i="1" a="1"/>
  <c r="BD772" i="1"/>
  <c r="BE772" i="1" a="1"/>
  <c r="BE772" i="1"/>
  <c r="BR772" i="1"/>
  <c r="BS772" i="1"/>
  <c r="BT41" i="1"/>
  <c r="A537" i="1"/>
  <c r="C537" i="1"/>
  <c r="G537" i="1"/>
  <c r="R537" i="1"/>
  <c r="S537" i="1" a="1"/>
  <c r="S537" i="1"/>
  <c r="T537" i="1" a="1"/>
  <c r="T537" i="1"/>
  <c r="U537" i="1" a="1"/>
  <c r="U537" i="1"/>
  <c r="AI537" i="1"/>
  <c r="AJ537" i="1"/>
  <c r="AK537" i="1"/>
  <c r="AL537" i="1"/>
  <c r="AM537" i="1"/>
  <c r="AN537" i="1"/>
  <c r="AO537" i="1"/>
  <c r="AP537" i="1"/>
  <c r="AQ537" i="1"/>
  <c r="BB537" i="1"/>
  <c r="BC537" i="1" a="1"/>
  <c r="BC537" i="1"/>
  <c r="BD537" i="1" a="1"/>
  <c r="BD537" i="1"/>
  <c r="BE537" i="1" a="1"/>
  <c r="BE537" i="1"/>
  <c r="BR537" i="1"/>
  <c r="BS537" i="1"/>
  <c r="BT42" i="1"/>
  <c r="A66" i="1"/>
  <c r="C66" i="1"/>
  <c r="G66" i="1"/>
  <c r="M66" i="1" a="1"/>
  <c r="M66" i="1"/>
  <c r="F63" i="12" s="1"/>
  <c r="N66" i="1" a="1"/>
  <c r="N66" i="1"/>
  <c r="R66" i="1"/>
  <c r="S66" i="1" a="1"/>
  <c r="S66" i="1"/>
  <c r="T66" i="1" a="1"/>
  <c r="T66" i="1"/>
  <c r="U66" i="1" a="1"/>
  <c r="U66" i="1"/>
  <c r="AI66" i="1"/>
  <c r="AJ66" i="1"/>
  <c r="AK66" i="1"/>
  <c r="AL66" i="1"/>
  <c r="AM66" i="1"/>
  <c r="AN66" i="1"/>
  <c r="AO66" i="1"/>
  <c r="AP66" i="1"/>
  <c r="AQ66" i="1"/>
  <c r="BB66" i="1"/>
  <c r="BC66" i="1" a="1"/>
  <c r="BC66" i="1"/>
  <c r="BD66" i="1" a="1"/>
  <c r="BD66" i="1"/>
  <c r="BE66" i="1" a="1"/>
  <c r="BE66" i="1"/>
  <c r="BR66" i="1"/>
  <c r="BS66" i="1"/>
  <c r="BT43" i="1"/>
  <c r="A61" i="1"/>
  <c r="C61" i="1"/>
  <c r="G61" i="1"/>
  <c r="R61" i="1"/>
  <c r="R9" i="15" s="1"/>
  <c r="S61" i="1" a="1"/>
  <c r="S61" i="1"/>
  <c r="T61" i="1" a="1"/>
  <c r="T61" i="1"/>
  <c r="U61" i="1" a="1"/>
  <c r="U61" i="1"/>
  <c r="AI61" i="1"/>
  <c r="AJ61" i="1"/>
  <c r="AK61" i="1"/>
  <c r="AL61" i="1"/>
  <c r="AM61" i="1"/>
  <c r="AN61" i="1"/>
  <c r="AO61" i="1"/>
  <c r="AP61" i="1"/>
  <c r="AQ61" i="1"/>
  <c r="BB61" i="1"/>
  <c r="BC61" i="1" a="1"/>
  <c r="BC61" i="1"/>
  <c r="BD61" i="1" a="1"/>
  <c r="BD61" i="1"/>
  <c r="BE61" i="1" a="1"/>
  <c r="BE61" i="1"/>
  <c r="BR61" i="1"/>
  <c r="BS61" i="1"/>
  <c r="BT44" i="1"/>
  <c r="A67" i="1"/>
  <c r="C67" i="1"/>
  <c r="G67" i="1"/>
  <c r="R67" i="1"/>
  <c r="S67" i="1" a="1"/>
  <c r="S67" i="1"/>
  <c r="T67" i="1" a="1"/>
  <c r="T67" i="1"/>
  <c r="U67" i="1" a="1"/>
  <c r="U67" i="1"/>
  <c r="AI67" i="1"/>
  <c r="BB67" i="1" s="1"/>
  <c r="AJ67" i="1"/>
  <c r="AK67" i="1"/>
  <c r="AL67" i="1"/>
  <c r="AM67" i="1"/>
  <c r="AN67" i="1"/>
  <c r="AO67" i="1"/>
  <c r="AP67" i="1"/>
  <c r="AQ67" i="1"/>
  <c r="BC67" i="1" a="1"/>
  <c r="BC67" i="1"/>
  <c r="BD67" i="1" a="1"/>
  <c r="BD67" i="1"/>
  <c r="BE67" i="1" a="1"/>
  <c r="BE67" i="1" s="1"/>
  <c r="BR67" i="1"/>
  <c r="BS67" i="1"/>
  <c r="BT45" i="1"/>
  <c r="A35" i="1"/>
  <c r="C35" i="1"/>
  <c r="G35" i="1"/>
  <c r="M35" i="1" a="1"/>
  <c r="M35" i="1"/>
  <c r="F32" i="12" s="1"/>
  <c r="N35" i="1" a="1"/>
  <c r="N35" i="1"/>
  <c r="R35" i="1"/>
  <c r="S35" i="1" a="1"/>
  <c r="S35" i="1" s="1"/>
  <c r="T35" i="1" a="1"/>
  <c r="T35" i="1" s="1"/>
  <c r="U35" i="1" a="1"/>
  <c r="U35" i="1"/>
  <c r="AI35" i="1"/>
  <c r="AJ35" i="1"/>
  <c r="AK35" i="1"/>
  <c r="AL35" i="1"/>
  <c r="AM35" i="1"/>
  <c r="AN35" i="1"/>
  <c r="AO35" i="1"/>
  <c r="AP35" i="1"/>
  <c r="AQ35" i="1"/>
  <c r="BB35" i="1"/>
  <c r="BC35" i="1" a="1"/>
  <c r="BC35" i="1" s="1"/>
  <c r="BD35" i="1" a="1"/>
  <c r="BD35" i="1" s="1"/>
  <c r="BE35" i="1" a="1"/>
  <c r="BE35" i="1"/>
  <c r="BR35" i="1"/>
  <c r="BS35" i="1"/>
  <c r="BT46" i="1"/>
  <c r="A68" i="1"/>
  <c r="C68" i="1"/>
  <c r="G68" i="1"/>
  <c r="R68" i="1"/>
  <c r="S68" i="1" a="1"/>
  <c r="S68" i="1" s="1"/>
  <c r="T68" i="1" a="1"/>
  <c r="T68" i="1" s="1"/>
  <c r="U68" i="1" a="1"/>
  <c r="U68" i="1" s="1"/>
  <c r="AI68" i="1"/>
  <c r="AJ68" i="1"/>
  <c r="AK68" i="1"/>
  <c r="AL68" i="1"/>
  <c r="AO68" i="1"/>
  <c r="BB68" i="1"/>
  <c r="BD68" i="1" a="1"/>
  <c r="BD68" i="1" s="1"/>
  <c r="BE68" i="1" a="1"/>
  <c r="BE68" i="1" s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 s="1"/>
  <c r="U56" i="1" a="1"/>
  <c r="U56" i="1" s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 s="1"/>
  <c r="T57" i="1" a="1"/>
  <c r="T57" i="1" s="1"/>
  <c r="U57" i="1" a="1"/>
  <c r="U57" i="1" s="1"/>
  <c r="AI57" i="1"/>
  <c r="BB57" i="1" s="1"/>
  <c r="AJ57" i="1"/>
  <c r="AK57" i="1"/>
  <c r="AL57" i="1"/>
  <c r="AN57" i="1"/>
  <c r="AO57" i="1"/>
  <c r="AP57" i="1"/>
  <c r="AQ57" i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 s="1"/>
  <c r="U62" i="1" a="1"/>
  <c r="U62" i="1" s="1"/>
  <c r="AI62" i="1"/>
  <c r="BB62" i="1" s="1"/>
  <c r="AJ62" i="1"/>
  <c r="AK62" i="1"/>
  <c r="AL62" i="1"/>
  <c r="AO62" i="1"/>
  <c r="AP62" i="1"/>
  <c r="AQ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BB58" i="1" s="1"/>
  <c r="AJ58" i="1"/>
  <c r="AK58" i="1"/>
  <c r="AL58" i="1"/>
  <c r="AN58" i="1"/>
  <c r="AO58" i="1"/>
  <c r="AP58" i="1"/>
  <c r="BD58" i="1" s="1" a="1"/>
  <c r="BD58" i="1" s="1"/>
  <c r="AQ58" i="1"/>
  <c r="BR58" i="1"/>
  <c r="BS58" i="1"/>
  <c r="BT52" i="1"/>
  <c r="A69" i="1"/>
  <c r="C69" i="1"/>
  <c r="G69" i="1"/>
  <c r="R69" i="1"/>
  <c r="S69" i="1" a="1"/>
  <c r="S69" i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AQ69" i="1"/>
  <c r="BE69" i="1" a="1"/>
  <c r="BE69" i="1" s="1"/>
  <c r="BR69" i="1"/>
  <c r="BS69" i="1"/>
  <c r="BT53" i="1"/>
  <c r="A36" i="1"/>
  <c r="C36" i="1"/>
  <c r="G36" i="1"/>
  <c r="M36" i="1" a="1"/>
  <c r="M36" i="1" s="1"/>
  <c r="F33" i="12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BB64" i="1" s="1"/>
  <c r="AJ64" i="1"/>
  <c r="AK64" i="1"/>
  <c r="AL64" i="1"/>
  <c r="AO64" i="1"/>
  <c r="BE64" i="1" s="1" a="1"/>
  <c r="BE64" i="1" s="1"/>
  <c r="AP64" i="1"/>
  <c r="AQ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F34" i="12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 s="1"/>
  <c r="R38" i="1"/>
  <c r="R24" i="15" s="1"/>
  <c r="S38" i="1" a="1"/>
  <c r="S38" i="1" s="1"/>
  <c r="T38" i="1" a="1"/>
  <c r="T38" i="1" s="1"/>
  <c r="U38" i="1" a="1"/>
  <c r="U38" i="1" s="1"/>
  <c r="AI38" i="1"/>
  <c r="AJ38" i="1"/>
  <c r="AK38" i="1"/>
  <c r="AL38" i="1"/>
  <c r="AM38" i="1"/>
  <c r="AO38" i="1"/>
  <c r="BE38" i="1" s="1" a="1"/>
  <c r="BE38" i="1" s="1"/>
  <c r="AP38" i="1"/>
  <c r="AQ38" i="1"/>
  <c r="BB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F36" i="12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F38" i="12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F39" i="12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F40" i="12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F42" i="12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F44" i="12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R47" i="1"/>
  <c r="BS47" i="1"/>
  <c r="BT69" i="1"/>
  <c r="A48" i="1"/>
  <c r="C48" i="1"/>
  <c r="G48" i="1"/>
  <c r="M48" i="1" a="1"/>
  <c r="M48" i="1" s="1"/>
  <c r="F45" i="12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F46" i="12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F47" i="12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F48" i="12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F50" i="12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F51" i="12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F52" i="12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F91" i="12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R94" i="15" s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R88" i="15" s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R107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R104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F140" i="12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F141" i="12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F142" i="12" s="1"/>
  <c r="N145" i="1" a="1"/>
  <c r="N145" i="1" s="1"/>
  <c r="L142" i="15" s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F145" i="12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T152" i="1" a="1"/>
  <c r="T152" i="1" s="1"/>
  <c r="U152" i="1" a="1"/>
  <c r="U152" i="1" s="1"/>
  <c r="BB152" i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R149" i="15" s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R157" i="1"/>
  <c r="S157" i="1" a="1"/>
  <c r="S157" i="1" s="1"/>
  <c r="D154" i="15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R158" i="1"/>
  <c r="S158" i="1" a="1"/>
  <c r="S158" i="1" s="1"/>
  <c r="D155" i="15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R161" i="1"/>
  <c r="R156" i="15" s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L163" i="15" s="1"/>
  <c r="R166" i="1"/>
  <c r="S166" i="1" a="1"/>
  <c r="S166" i="1" s="1"/>
  <c r="T166" i="1" a="1"/>
  <c r="T166" i="1" s="1"/>
  <c r="E163" i="15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F164" i="12" s="1"/>
  <c r="N167" i="1" a="1"/>
  <c r="N167" i="1" s="1"/>
  <c r="R167" i="1"/>
  <c r="R167" i="15" s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D167" i="15"/>
  <c r="E167" i="15"/>
  <c r="BB170" i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43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N174" i="1" a="1"/>
  <c r="N174" i="1" s="1"/>
  <c r="L171" i="15" s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F173" i="12" s="1"/>
  <c r="N176" i="1" a="1"/>
  <c r="N176" i="1" s="1"/>
  <c r="R176" i="1"/>
  <c r="R157" i="15" s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K174" i="15"/>
  <c r="L174" i="15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K175" i="15"/>
  <c r="L175" i="15"/>
  <c r="D175" i="15"/>
  <c r="E175" i="15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L177" i="15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L178" i="15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L180" i="15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L183" i="15"/>
  <c r="R186" i="1"/>
  <c r="R183" i="15" s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L184" i="15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N194" i="1" a="1"/>
  <c r="N194" i="1" s="1"/>
  <c r="L191" i="15" s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N197" i="1" a="1"/>
  <c r="N197" i="1" s="1"/>
  <c r="L194" i="15" s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L201" i="15"/>
  <c r="R204" i="1"/>
  <c r="R201" i="15" s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L202" i="15"/>
  <c r="R205" i="1"/>
  <c r="R202" i="15" s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L203" i="15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L206" i="15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L208" i="15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F210" i="12"/>
  <c r="L210" i="15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L211" i="15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L212" i="15"/>
  <c r="R215" i="1"/>
  <c r="R212" i="15" s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N219" i="1" a="1"/>
  <c r="N219" i="1" s="1"/>
  <c r="L216" i="15" s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N220" i="1" a="1"/>
  <c r="N220" i="1" s="1"/>
  <c r="L217" i="15" s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L219" i="15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M226" i="1" a="1"/>
  <c r="M226" i="1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M227" i="1" a="1"/>
  <c r="M227" i="1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M228" i="1" a="1"/>
  <c r="M228" i="1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G229" i="1"/>
  <c r="M229" i="1" a="1"/>
  <c r="M229" i="1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M230" i="1" a="1"/>
  <c r="M230" i="1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G231" i="1"/>
  <c r="M231" i="1" a="1"/>
  <c r="M231" i="1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M232" i="1" a="1"/>
  <c r="M232" i="1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M235" i="1" a="1"/>
  <c r="M235" i="1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M237" i="1" a="1"/>
  <c r="M237" i="1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M245" i="1" a="1"/>
  <c r="M245" i="1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F243" i="12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M247" i="1" a="1"/>
  <c r="M247" i="1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G248" i="1"/>
  <c r="M248" i="1" a="1"/>
  <c r="M248" i="1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G249" i="1"/>
  <c r="M249" i="1" a="1"/>
  <c r="M249" i="1" s="1"/>
  <c r="F246" i="12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G250" i="1"/>
  <c r="M250" i="1" a="1"/>
  <c r="M250" i="1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M251" i="1" a="1"/>
  <c r="M251" i="1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M253" i="1" a="1"/>
  <c r="M253" i="1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M254" i="1" a="1"/>
  <c r="M254" i="1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G255" i="1"/>
  <c r="M255" i="1" a="1"/>
  <c r="M255" i="1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S257" i="1"/>
  <c r="BT264" i="1"/>
  <c r="A258" i="1"/>
  <c r="C258" i="1"/>
  <c r="G258" i="1"/>
  <c r="M258" i="1" a="1"/>
  <c r="M258" i="1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S258" i="1"/>
  <c r="BT265" i="1"/>
  <c r="A259" i="1"/>
  <c r="C259" i="1"/>
  <c r="G259" i="1"/>
  <c r="M259" i="1" a="1"/>
  <c r="M259" i="1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S259" i="1"/>
  <c r="BT266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S260" i="1"/>
  <c r="BT267" i="1"/>
  <c r="A261" i="1"/>
  <c r="C261" i="1"/>
  <c r="G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S261" i="1"/>
  <c r="BT268" i="1"/>
  <c r="A262" i="1"/>
  <c r="C262" i="1"/>
  <c r="G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S262" i="1"/>
  <c r="BT269" i="1"/>
  <c r="A263" i="1"/>
  <c r="C263" i="1"/>
  <c r="G263" i="1"/>
  <c r="M263" i="1" a="1"/>
  <c r="M263" i="1" s="1"/>
  <c r="K260" i="15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S263" i="1"/>
  <c r="BT270" i="1"/>
  <c r="A264" i="1"/>
  <c r="C264" i="1"/>
  <c r="G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S264" i="1"/>
  <c r="BT271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S265" i="1"/>
  <c r="BT272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S266" i="1"/>
  <c r="BT273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S267" i="1"/>
  <c r="BT274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S268" i="1"/>
  <c r="BT275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S269" i="1"/>
  <c r="BT276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S270" i="1"/>
  <c r="BT277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S271" i="1"/>
  <c r="BT278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S272" i="1"/>
  <c r="BT279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S273" i="1"/>
  <c r="BT280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S274" i="1"/>
  <c r="BT281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S275" i="1"/>
  <c r="BT282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AL276" i="1"/>
  <c r="AO276" i="1"/>
  <c r="AP276" i="1"/>
  <c r="AQ276" i="1"/>
  <c r="BR276" i="1"/>
  <c r="BS276" i="1"/>
  <c r="BT283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S277" i="1"/>
  <c r="BT284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S278" i="1"/>
  <c r="BT285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S279" i="1"/>
  <c r="BT286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S280" i="1"/>
  <c r="BT287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S281" i="1"/>
  <c r="BT288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S282" i="1"/>
  <c r="BT289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S283" i="1"/>
  <c r="BT290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AL284" i="1"/>
  <c r="AO284" i="1"/>
  <c r="AP284" i="1"/>
  <c r="AQ284" i="1"/>
  <c r="BR284" i="1"/>
  <c r="BS284" i="1"/>
  <c r="BT291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AL285" i="1"/>
  <c r="AO285" i="1"/>
  <c r="AP285" i="1"/>
  <c r="AQ285" i="1"/>
  <c r="BR285" i="1"/>
  <c r="BS285" i="1"/>
  <c r="BT292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AL286" i="1"/>
  <c r="AO286" i="1"/>
  <c r="AP286" i="1"/>
  <c r="AQ286" i="1"/>
  <c r="BR286" i="1"/>
  <c r="BS286" i="1"/>
  <c r="BT293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S287" i="1"/>
  <c r="BT294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S288" i="1"/>
  <c r="BT295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S289" i="1"/>
  <c r="BT296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S290" i="1"/>
  <c r="BT297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S291" i="1"/>
  <c r="BT298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S292" i="1"/>
  <c r="BT299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S293" i="1"/>
  <c r="BT300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R324" i="1"/>
  <c r="BS324" i="1"/>
  <c r="BT330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R325" i="1"/>
  <c r="BS325" i="1"/>
  <c r="BT331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AL345" i="1"/>
  <c r="AO345" i="1"/>
  <c r="AP345" i="1"/>
  <c r="AQ345" i="1"/>
  <c r="BR345" i="1"/>
  <c r="BS345" i="1"/>
  <c r="BT351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AL353" i="1"/>
  <c r="AN353" i="1"/>
  <c r="AO353" i="1"/>
  <c r="AP353" i="1"/>
  <c r="AQ353" i="1"/>
  <c r="BR353" i="1"/>
  <c r="BS353" i="1"/>
  <c r="BT359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A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A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D3" i="15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F143" i="12" l="1"/>
  <c r="F151" i="12"/>
  <c r="F146" i="12"/>
  <c r="E149" i="12"/>
  <c r="E150" i="12"/>
  <c r="F149" i="12"/>
  <c r="F150" i="12"/>
  <c r="F152" i="12"/>
  <c r="E152" i="12"/>
  <c r="E155" i="12"/>
  <c r="F155" i="12"/>
  <c r="F157" i="12"/>
  <c r="F158" i="12"/>
  <c r="F160" i="12"/>
  <c r="F170" i="12"/>
  <c r="F167" i="12"/>
  <c r="BC39" i="1" a="1"/>
  <c r="BC39" i="1" s="1"/>
  <c r="BD57" i="1" a="1"/>
  <c r="BD57" i="1" s="1"/>
  <c r="AM64" i="1"/>
  <c r="BD69" i="1" a="1"/>
  <c r="BD69" i="1" s="1"/>
  <c r="BC47" i="1" a="1"/>
  <c r="BC47" i="1" s="1"/>
  <c r="K256" i="15"/>
  <c r="F256" i="12"/>
  <c r="K255" i="15"/>
  <c r="F255" i="12"/>
  <c r="K254" i="15"/>
  <c r="F254" i="12"/>
  <c r="K253" i="15"/>
  <c r="F253" i="12"/>
  <c r="K252" i="15"/>
  <c r="F252" i="12"/>
  <c r="K251" i="15"/>
  <c r="F251" i="12"/>
  <c r="K250" i="15"/>
  <c r="F250" i="12"/>
  <c r="K249" i="15"/>
  <c r="F249" i="12"/>
  <c r="K248" i="15"/>
  <c r="F248" i="12"/>
  <c r="K247" i="15"/>
  <c r="F247" i="12"/>
  <c r="K245" i="15"/>
  <c r="F245" i="12"/>
  <c r="K244" i="15"/>
  <c r="F244" i="12"/>
  <c r="K242" i="15"/>
  <c r="F242" i="12"/>
  <c r="K241" i="15"/>
  <c r="F241" i="12"/>
  <c r="K240" i="15"/>
  <c r="F240" i="12"/>
  <c r="K239" i="15"/>
  <c r="F239" i="12"/>
  <c r="K238" i="15"/>
  <c r="F238" i="12"/>
  <c r="K237" i="15"/>
  <c r="F237" i="12"/>
  <c r="K236" i="15"/>
  <c r="F236" i="12"/>
  <c r="K235" i="15"/>
  <c r="F235" i="12"/>
  <c r="K234" i="15"/>
  <c r="F234" i="12"/>
  <c r="K233" i="15"/>
  <c r="F233" i="12"/>
  <c r="K232" i="15"/>
  <c r="F232" i="12"/>
  <c r="K231" i="15"/>
  <c r="F231" i="12"/>
  <c r="K230" i="15"/>
  <c r="F230" i="12"/>
  <c r="K229" i="15"/>
  <c r="F229" i="12"/>
  <c r="K228" i="15"/>
  <c r="F228" i="12"/>
  <c r="K227" i="15"/>
  <c r="F227" i="12"/>
  <c r="K226" i="15"/>
  <c r="F226" i="12"/>
  <c r="K225" i="15"/>
  <c r="F225" i="12"/>
  <c r="K224" i="15"/>
  <c r="F224" i="12"/>
  <c r="K223" i="15"/>
  <c r="F223" i="12"/>
  <c r="K222" i="15"/>
  <c r="F222" i="12"/>
  <c r="K221" i="15"/>
  <c r="F221" i="12"/>
  <c r="K220" i="15"/>
  <c r="F220" i="12"/>
  <c r="K219" i="15"/>
  <c r="F219" i="12"/>
  <c r="K218" i="15"/>
  <c r="F218" i="12"/>
  <c r="K217" i="15"/>
  <c r="F217" i="12"/>
  <c r="K216" i="15"/>
  <c r="F216" i="12"/>
  <c r="K215" i="15"/>
  <c r="F215" i="12"/>
  <c r="K214" i="15"/>
  <c r="F214" i="12"/>
  <c r="K213" i="15"/>
  <c r="F213" i="12"/>
  <c r="K212" i="15"/>
  <c r="F212" i="12"/>
  <c r="K211" i="15"/>
  <c r="F211" i="12"/>
  <c r="K209" i="15"/>
  <c r="F209" i="12"/>
  <c r="K208" i="15"/>
  <c r="F208" i="12"/>
  <c r="K207" i="15"/>
  <c r="F207" i="12"/>
  <c r="K206" i="15"/>
  <c r="F206" i="12"/>
  <c r="K205" i="15"/>
  <c r="F205" i="12"/>
  <c r="K204" i="15"/>
  <c r="F204" i="12"/>
  <c r="K203" i="15"/>
  <c r="F203" i="12"/>
  <c r="K202" i="15"/>
  <c r="F202" i="12"/>
  <c r="K201" i="15"/>
  <c r="F201" i="12"/>
  <c r="K200" i="15"/>
  <c r="F200" i="12"/>
  <c r="K199" i="15"/>
  <c r="F199" i="12"/>
  <c r="K198" i="15"/>
  <c r="F198" i="12"/>
  <c r="K197" i="15"/>
  <c r="F197" i="12"/>
  <c r="K196" i="15"/>
  <c r="F196" i="12"/>
  <c r="K195" i="15"/>
  <c r="F195" i="12"/>
  <c r="K194" i="15"/>
  <c r="F194" i="12"/>
  <c r="K193" i="15"/>
  <c r="F193" i="12"/>
  <c r="K192" i="15"/>
  <c r="F192" i="12"/>
  <c r="K191" i="15"/>
  <c r="F191" i="12"/>
  <c r="K190" i="15"/>
  <c r="F190" i="12"/>
  <c r="K189" i="15"/>
  <c r="F189" i="12"/>
  <c r="K188" i="15"/>
  <c r="F188" i="12"/>
  <c r="K187" i="15"/>
  <c r="F187" i="12"/>
  <c r="K186" i="15"/>
  <c r="F186" i="12"/>
  <c r="K185" i="15"/>
  <c r="F185" i="12"/>
  <c r="K184" i="15"/>
  <c r="F184" i="12"/>
  <c r="K183" i="15"/>
  <c r="F183" i="12"/>
  <c r="K182" i="15"/>
  <c r="F182" i="12"/>
  <c r="K181" i="15"/>
  <c r="F181" i="12"/>
  <c r="K180" i="15"/>
  <c r="F180" i="12"/>
  <c r="K179" i="15"/>
  <c r="F179" i="12"/>
  <c r="K178" i="15"/>
  <c r="F178" i="12"/>
  <c r="K177" i="15"/>
  <c r="F177" i="12"/>
  <c r="K176" i="15"/>
  <c r="F176" i="12"/>
  <c r="K172" i="15"/>
  <c r="F172" i="12"/>
  <c r="K171" i="15"/>
  <c r="F171" i="12"/>
  <c r="K169" i="15"/>
  <c r="F169" i="12"/>
  <c r="K168" i="15"/>
  <c r="F168" i="12"/>
  <c r="K166" i="15"/>
  <c r="F166" i="12"/>
  <c r="K161" i="15"/>
  <c r="F161" i="12"/>
  <c r="I136" i="15"/>
  <c r="E128" i="12"/>
  <c r="AM140" i="1"/>
  <c r="F137" i="12"/>
  <c r="R173" i="15"/>
  <c r="R174" i="15"/>
  <c r="R170" i="15"/>
  <c r="R169" i="15"/>
  <c r="R165" i="15"/>
  <c r="R164" i="15"/>
  <c r="R163" i="15"/>
  <c r="R162" i="15"/>
  <c r="R160" i="15"/>
  <c r="R159" i="15"/>
  <c r="R158" i="15"/>
  <c r="R155" i="15"/>
  <c r="R150" i="15"/>
  <c r="R152" i="15"/>
  <c r="D163" i="15"/>
  <c r="E158" i="15"/>
  <c r="D162" i="15"/>
  <c r="D164" i="15"/>
  <c r="D158" i="15"/>
  <c r="D165" i="15"/>
  <c r="K165" i="15"/>
  <c r="E164" i="15"/>
  <c r="L164" i="15"/>
  <c r="D170" i="15"/>
  <c r="E162" i="15"/>
  <c r="L162" i="15"/>
  <c r="E155" i="15"/>
  <c r="E154" i="15"/>
  <c r="E150" i="15"/>
  <c r="E173" i="15"/>
  <c r="L173" i="15"/>
  <c r="D149" i="15"/>
  <c r="D173" i="15"/>
  <c r="K173" i="15"/>
  <c r="E165" i="15"/>
  <c r="L165" i="15"/>
  <c r="D157" i="15"/>
  <c r="E156" i="15"/>
  <c r="D150" i="15"/>
  <c r="E149" i="15"/>
  <c r="D147" i="15"/>
  <c r="R146" i="15"/>
  <c r="R144" i="15"/>
  <c r="E170" i="15"/>
  <c r="D156" i="15"/>
  <c r="R151" i="15"/>
  <c r="R154" i="15"/>
  <c r="R147" i="15"/>
  <c r="R153" i="15"/>
  <c r="E146" i="15"/>
  <c r="L146" i="15"/>
  <c r="E144" i="15"/>
  <c r="E143" i="15"/>
  <c r="E157" i="15"/>
  <c r="L157" i="15"/>
  <c r="E147" i="15"/>
  <c r="D146" i="15"/>
  <c r="D144" i="15"/>
  <c r="D143" i="15"/>
  <c r="K152" i="15"/>
  <c r="I152" i="15"/>
  <c r="I155" i="15"/>
  <c r="K155" i="15"/>
  <c r="L155" i="15"/>
  <c r="K157" i="15"/>
  <c r="K158" i="15"/>
  <c r="L158" i="15"/>
  <c r="K160" i="15"/>
  <c r="L160" i="15"/>
  <c r="I167" i="15"/>
  <c r="I174" i="15"/>
  <c r="K167" i="15"/>
  <c r="L167" i="15"/>
  <c r="K170" i="15"/>
  <c r="L170" i="15"/>
  <c r="AM249" i="1"/>
  <c r="K246" i="15"/>
  <c r="AM246" i="1"/>
  <c r="K243" i="15"/>
  <c r="AM213" i="1"/>
  <c r="K210" i="15"/>
  <c r="AM167" i="1"/>
  <c r="K164" i="15"/>
  <c r="K163" i="15"/>
  <c r="K162" i="15"/>
  <c r="K159" i="15"/>
  <c r="K156" i="15"/>
  <c r="K153" i="15"/>
  <c r="BC45" i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K113" i="15"/>
  <c r="L118" i="15"/>
  <c r="L107" i="15"/>
  <c r="L117" i="15"/>
  <c r="L105" i="15"/>
  <c r="E113" i="15"/>
  <c r="D113" i="15"/>
  <c r="E107" i="15"/>
  <c r="D107" i="15"/>
  <c r="E104" i="15"/>
  <c r="D104" i="15"/>
  <c r="D105" i="15"/>
  <c r="E105" i="15"/>
  <c r="D109" i="15"/>
  <c r="E109" i="15"/>
  <c r="E114" i="15"/>
  <c r="D114" i="15"/>
  <c r="I105" i="15"/>
  <c r="I121" i="15"/>
  <c r="L114" i="15"/>
  <c r="I104" i="15"/>
  <c r="I107" i="15"/>
  <c r="I123" i="15"/>
  <c r="L123" i="15"/>
  <c r="L136" i="15"/>
  <c r="L134" i="15"/>
  <c r="I135" i="15"/>
  <c r="I137" i="15"/>
  <c r="L131" i="15"/>
  <c r="L138" i="15"/>
  <c r="I138" i="15"/>
  <c r="E135" i="15"/>
  <c r="D135" i="15"/>
  <c r="L135" i="15"/>
  <c r="K133" i="15"/>
  <c r="L139" i="15"/>
  <c r="L133" i="15"/>
  <c r="D139" i="15"/>
  <c r="E139" i="15"/>
  <c r="D137" i="15"/>
  <c r="E137" i="15"/>
  <c r="D138" i="15"/>
  <c r="E138" i="15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AM105" i="1"/>
  <c r="AM104" i="1"/>
  <c r="AM103" i="1"/>
  <c r="AM100" i="1"/>
  <c r="AM94" i="1"/>
  <c r="AM55" i="1"/>
  <c r="AM54" i="1"/>
  <c r="AM53" i="1"/>
  <c r="AM51" i="1"/>
  <c r="L52" i="10" s="1"/>
  <c r="AM50" i="1"/>
  <c r="N51" i="10" s="1"/>
  <c r="AM49" i="1"/>
  <c r="AM48" i="1"/>
  <c r="AM47" i="1"/>
  <c r="L48" i="10" s="1"/>
  <c r="AM45" i="1"/>
  <c r="AM43" i="1"/>
  <c r="AM42" i="1"/>
  <c r="AM41" i="1"/>
  <c r="AM39" i="1"/>
  <c r="L40" i="10" s="1"/>
  <c r="AM37" i="1"/>
  <c r="AM36" i="1"/>
  <c r="K105" i="15"/>
  <c r="K109" i="15"/>
  <c r="K112" i="15"/>
  <c r="I112" i="15"/>
  <c r="I117" i="15"/>
  <c r="I114" i="15"/>
  <c r="K114" i="15"/>
  <c r="I119" i="15"/>
  <c r="I118" i="15"/>
  <c r="I122" i="15"/>
  <c r="K123" i="15"/>
  <c r="K136" i="15"/>
  <c r="K134" i="15"/>
  <c r="I126" i="15"/>
  <c r="I127" i="15"/>
  <c r="I128" i="15"/>
  <c r="I129" i="15"/>
  <c r="I131" i="15"/>
  <c r="K135" i="15"/>
  <c r="K139" i="15"/>
  <c r="K137" i="15"/>
  <c r="K138" i="15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768" i="15"/>
  <c r="R694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L87" i="10" s="1"/>
  <c r="K28" i="15"/>
  <c r="AM85" i="1"/>
  <c r="K27" i="15"/>
  <c r="AM84" i="1"/>
  <c r="K26" i="15"/>
  <c r="AM83" i="1"/>
  <c r="L84" i="10" s="1"/>
  <c r="K25" i="15"/>
  <c r="AM82" i="1"/>
  <c r="K24" i="15"/>
  <c r="AM81" i="1"/>
  <c r="K23" i="15"/>
  <c r="AM80" i="1"/>
  <c r="K22" i="15"/>
  <c r="AM79" i="1"/>
  <c r="K21" i="15"/>
  <c r="AM78" i="1"/>
  <c r="K20" i="15"/>
  <c r="AM77" i="1"/>
  <c r="K19" i="15"/>
  <c r="AM76" i="1"/>
  <c r="N77" i="10" s="1"/>
  <c r="K18" i="15"/>
  <c r="AM75" i="1"/>
  <c r="K17" i="15"/>
  <c r="AM74" i="1"/>
  <c r="L75" i="10" s="1"/>
  <c r="K16" i="15"/>
  <c r="AM73" i="1"/>
  <c r="L74" i="10" s="1"/>
  <c r="K15" i="15"/>
  <c r="AM72" i="1"/>
  <c r="K14" i="15"/>
  <c r="AM70" i="1"/>
  <c r="L71" i="10" s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M437" i="10"/>
  <c r="K437" i="10"/>
  <c r="M435" i="10"/>
  <c r="K435" i="10"/>
  <c r="M430" i="10"/>
  <c r="K430" i="10"/>
  <c r="M428" i="10"/>
  <c r="K428" i="10"/>
  <c r="M425" i="10"/>
  <c r="K425" i="10"/>
  <c r="M423" i="10"/>
  <c r="K423" i="10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M410" i="10"/>
  <c r="K410" i="10"/>
  <c r="M408" i="10"/>
  <c r="K408" i="10"/>
  <c r="M403" i="10"/>
  <c r="K403" i="10"/>
  <c r="M401" i="10"/>
  <c r="K401" i="10"/>
  <c r="M398" i="10"/>
  <c r="K398" i="10"/>
  <c r="M396" i="10"/>
  <c r="K396" i="10"/>
  <c r="M391" i="10"/>
  <c r="K391" i="10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M367" i="10"/>
  <c r="K367" i="10"/>
  <c r="M365" i="10"/>
  <c r="K365" i="10"/>
  <c r="M360" i="10"/>
  <c r="K360" i="10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M316" i="10"/>
  <c r="K316" i="10"/>
  <c r="M313" i="10"/>
  <c r="K313" i="10"/>
  <c r="M311" i="10"/>
  <c r="K311" i="10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4" i="1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M217" i="10"/>
  <c r="K217" i="10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M290" i="10"/>
  <c r="K290" i="10"/>
  <c r="BQ281" i="1"/>
  <c r="M287" i="10"/>
  <c r="K287" i="10"/>
  <c r="M285" i="10"/>
  <c r="K285" i="10"/>
  <c r="M283" i="10"/>
  <c r="K283" i="10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K223" i="10"/>
  <c r="M220" i="10"/>
  <c r="K220" i="10"/>
  <c r="M218" i="10"/>
  <c r="M216" i="10"/>
  <c r="M214" i="10"/>
  <c r="K214" i="10"/>
  <c r="M211" i="10"/>
  <c r="K211" i="10"/>
  <c r="M208" i="10"/>
  <c r="K208" i="10"/>
  <c r="M206" i="10"/>
  <c r="K206" i="10"/>
  <c r="M203" i="10"/>
  <c r="K203" i="10"/>
  <c r="K201" i="10"/>
  <c r="M200" i="10"/>
  <c r="K200" i="10"/>
  <c r="M199" i="10"/>
  <c r="K199" i="10"/>
  <c r="M198" i="10"/>
  <c r="K198" i="10"/>
  <c r="M197" i="10"/>
  <c r="K197" i="10"/>
  <c r="M196" i="10"/>
  <c r="K196" i="10"/>
  <c r="M195" i="10"/>
  <c r="K195" i="10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M176" i="10"/>
  <c r="K176" i="10"/>
  <c r="K175" i="10"/>
  <c r="K174" i="10"/>
  <c r="M173" i="10"/>
  <c r="K173" i="10"/>
  <c r="M172" i="10"/>
  <c r="K172" i="10"/>
  <c r="K171" i="10"/>
  <c r="M170" i="10"/>
  <c r="K170" i="10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M159" i="10"/>
  <c r="K159" i="10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AN194" i="1"/>
  <c r="AN185" i="1"/>
  <c r="AN182" i="1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C446" i="10"/>
  <c r="AN440" i="1"/>
  <c r="AM440" i="1"/>
  <c r="F442" i="12"/>
  <c r="G446" i="10"/>
  <c r="D445" i="10"/>
  <c r="C445" i="10"/>
  <c r="AN439" i="1"/>
  <c r="AM439" i="1"/>
  <c r="F441" i="12"/>
  <c r="G445" i="10"/>
  <c r="D444" i="10"/>
  <c r="C444" i="10"/>
  <c r="AN438" i="1"/>
  <c r="AM438" i="1"/>
  <c r="F440" i="12"/>
  <c r="G444" i="10"/>
  <c r="D443" i="10"/>
  <c r="C443" i="10"/>
  <c r="AN437" i="1"/>
  <c r="AM437" i="1"/>
  <c r="F439" i="12"/>
  <c r="G443" i="10"/>
  <c r="D442" i="10"/>
  <c r="C442" i="10"/>
  <c r="AN436" i="1"/>
  <c r="AM436" i="1"/>
  <c r="F438" i="12"/>
  <c r="G442" i="10"/>
  <c r="D441" i="10"/>
  <c r="C441" i="10"/>
  <c r="AN435" i="1"/>
  <c r="AM435" i="1"/>
  <c r="F437" i="12"/>
  <c r="G441" i="10"/>
  <c r="D440" i="10"/>
  <c r="C440" i="10"/>
  <c r="AN434" i="1"/>
  <c r="AM434" i="1"/>
  <c r="F436" i="12"/>
  <c r="G440" i="10"/>
  <c r="D439" i="10"/>
  <c r="C439" i="10"/>
  <c r="AN433" i="1"/>
  <c r="AM433" i="1"/>
  <c r="F435" i="12"/>
  <c r="G439" i="10"/>
  <c r="D438" i="10"/>
  <c r="C438" i="10"/>
  <c r="AM432" i="1"/>
  <c r="F434" i="12"/>
  <c r="G438" i="10"/>
  <c r="D437" i="10"/>
  <c r="C437" i="10"/>
  <c r="AN431" i="1"/>
  <c r="AM431" i="1"/>
  <c r="F433" i="12"/>
  <c r="G437" i="10"/>
  <c r="D436" i="10"/>
  <c r="C436" i="10"/>
  <c r="AN430" i="1"/>
  <c r="AM430" i="1"/>
  <c r="F432" i="12"/>
  <c r="G436" i="10"/>
  <c r="D435" i="10"/>
  <c r="C435" i="10"/>
  <c r="AN429" i="1"/>
  <c r="AM429" i="1"/>
  <c r="F431" i="12"/>
  <c r="G435" i="10"/>
  <c r="D434" i="10"/>
  <c r="C434" i="10"/>
  <c r="AN428" i="1"/>
  <c r="AM428" i="1"/>
  <c r="F430" i="12"/>
  <c r="G434" i="10"/>
  <c r="D433" i="10"/>
  <c r="C433" i="10"/>
  <c r="AN427" i="1"/>
  <c r="AM427" i="1"/>
  <c r="F429" i="12"/>
  <c r="G433" i="10"/>
  <c r="D432" i="10"/>
  <c r="C432" i="10"/>
  <c r="AN426" i="1"/>
  <c r="AM426" i="1"/>
  <c r="F428" i="12"/>
  <c r="G432" i="10"/>
  <c r="D431" i="10"/>
  <c r="C431" i="10"/>
  <c r="AN425" i="1"/>
  <c r="AM425" i="1"/>
  <c r="F427" i="12"/>
  <c r="G431" i="10"/>
  <c r="D430" i="10"/>
  <c r="C430" i="10"/>
  <c r="AN424" i="1"/>
  <c r="AM424" i="1"/>
  <c r="F426" i="12"/>
  <c r="G430" i="10"/>
  <c r="D429" i="10"/>
  <c r="C429" i="10"/>
  <c r="AM423" i="1"/>
  <c r="F425" i="12"/>
  <c r="G429" i="10"/>
  <c r="D428" i="10"/>
  <c r="C428" i="10"/>
  <c r="AN422" i="1"/>
  <c r="AM422" i="1"/>
  <c r="F424" i="12"/>
  <c r="G428" i="10"/>
  <c r="D427" i="10"/>
  <c r="C427" i="10"/>
  <c r="AN421" i="1"/>
  <c r="AM421" i="1"/>
  <c r="F423" i="12"/>
  <c r="G427" i="10"/>
  <c r="D426" i="10"/>
  <c r="C426" i="10"/>
  <c r="AN420" i="1"/>
  <c r="AM420" i="1"/>
  <c r="F422" i="12"/>
  <c r="G426" i="10"/>
  <c r="D425" i="10"/>
  <c r="C425" i="10"/>
  <c r="AN419" i="1"/>
  <c r="AM419" i="1"/>
  <c r="F421" i="12"/>
  <c r="G425" i="10"/>
  <c r="D424" i="10"/>
  <c r="C424" i="10"/>
  <c r="AN418" i="1"/>
  <c r="AM418" i="1"/>
  <c r="F420" i="12"/>
  <c r="G424" i="10"/>
  <c r="D423" i="10"/>
  <c r="C423" i="10"/>
  <c r="AN417" i="1"/>
  <c r="AM417" i="1"/>
  <c r="F419" i="12"/>
  <c r="G423" i="10"/>
  <c r="D422" i="10"/>
  <c r="C422" i="10"/>
  <c r="AN416" i="1"/>
  <c r="AM416" i="1"/>
  <c r="F418" i="12"/>
  <c r="G422" i="10"/>
  <c r="D421" i="10"/>
  <c r="C421" i="10"/>
  <c r="AN415" i="1"/>
  <c r="AM415" i="1"/>
  <c r="F417" i="12"/>
  <c r="G421" i="10"/>
  <c r="D420" i="10"/>
  <c r="C420" i="10"/>
  <c r="AM414" i="1"/>
  <c r="F416" i="12"/>
  <c r="G420" i="10"/>
  <c r="D419" i="10"/>
  <c r="C419" i="10"/>
  <c r="AN413" i="1"/>
  <c r="AM413" i="1"/>
  <c r="F415" i="12"/>
  <c r="G419" i="10"/>
  <c r="D418" i="10"/>
  <c r="C418" i="10"/>
  <c r="AN412" i="1"/>
  <c r="F414" i="12"/>
  <c r="G418" i="10"/>
  <c r="D417" i="10"/>
  <c r="C417" i="10"/>
  <c r="AN411" i="1"/>
  <c r="AM411" i="1"/>
  <c r="F413" i="12"/>
  <c r="G417" i="10"/>
  <c r="D416" i="10"/>
  <c r="C416" i="10"/>
  <c r="AN410" i="1"/>
  <c r="AM410" i="1"/>
  <c r="F412" i="12"/>
  <c r="G416" i="10"/>
  <c r="D415" i="10"/>
  <c r="C415" i="10"/>
  <c r="AN409" i="1"/>
  <c r="AM409" i="1"/>
  <c r="F411" i="12"/>
  <c r="G415" i="10"/>
  <c r="D414" i="10"/>
  <c r="C414" i="10"/>
  <c r="AN408" i="1"/>
  <c r="AM408" i="1"/>
  <c r="F410" i="12"/>
  <c r="G414" i="10"/>
  <c r="D413" i="10"/>
  <c r="C413" i="10"/>
  <c r="AN407" i="1"/>
  <c r="AM407" i="1"/>
  <c r="F409" i="12"/>
  <c r="G413" i="10"/>
  <c r="D412" i="10"/>
  <c r="C412" i="10"/>
  <c r="AN406" i="1"/>
  <c r="AM406" i="1"/>
  <c r="F408" i="12"/>
  <c r="G412" i="10"/>
  <c r="D411" i="10"/>
  <c r="C411" i="10"/>
  <c r="AM405" i="1"/>
  <c r="F407" i="12"/>
  <c r="G411" i="10"/>
  <c r="D410" i="10"/>
  <c r="C410" i="10"/>
  <c r="AN404" i="1"/>
  <c r="AM404" i="1"/>
  <c r="F406" i="12"/>
  <c r="G410" i="10"/>
  <c r="D409" i="10"/>
  <c r="C409" i="10"/>
  <c r="AN403" i="1"/>
  <c r="AM403" i="1"/>
  <c r="F405" i="12"/>
  <c r="G409" i="10"/>
  <c r="D408" i="10"/>
  <c r="C408" i="10"/>
  <c r="AN402" i="1"/>
  <c r="AM402" i="1"/>
  <c r="F404" i="12"/>
  <c r="G408" i="10"/>
  <c r="D407" i="10"/>
  <c r="C407" i="10"/>
  <c r="AN401" i="1"/>
  <c r="AM401" i="1"/>
  <c r="F403" i="12"/>
  <c r="G407" i="10"/>
  <c r="D406" i="10"/>
  <c r="C406" i="10"/>
  <c r="AN400" i="1"/>
  <c r="AM400" i="1"/>
  <c r="F402" i="12"/>
  <c r="G406" i="10"/>
  <c r="D405" i="10"/>
  <c r="C405" i="10"/>
  <c r="AN399" i="1"/>
  <c r="AM399" i="1"/>
  <c r="F401" i="12"/>
  <c r="G405" i="10"/>
  <c r="D404" i="10"/>
  <c r="C404" i="10"/>
  <c r="AN398" i="1"/>
  <c r="AM398" i="1"/>
  <c r="F400" i="12"/>
  <c r="G404" i="10"/>
  <c r="D403" i="10"/>
  <c r="C403" i="10"/>
  <c r="AN397" i="1"/>
  <c r="AM397" i="1"/>
  <c r="F399" i="12"/>
  <c r="G403" i="10"/>
  <c r="D402" i="10"/>
  <c r="C402" i="10"/>
  <c r="AM396" i="1"/>
  <c r="F398" i="12"/>
  <c r="G402" i="10"/>
  <c r="D401" i="10"/>
  <c r="C401" i="10"/>
  <c r="AN395" i="1"/>
  <c r="AM395" i="1"/>
  <c r="F397" i="12"/>
  <c r="G401" i="10"/>
  <c r="D400" i="10"/>
  <c r="C400" i="10"/>
  <c r="AN394" i="1"/>
  <c r="AM394" i="1"/>
  <c r="F396" i="12"/>
  <c r="G400" i="10"/>
  <c r="D399" i="10"/>
  <c r="C399" i="10"/>
  <c r="AN393" i="1"/>
  <c r="AM393" i="1"/>
  <c r="F395" i="12"/>
  <c r="G399" i="10"/>
  <c r="D398" i="10"/>
  <c r="C398" i="10"/>
  <c r="AN392" i="1"/>
  <c r="AM392" i="1"/>
  <c r="F394" i="12"/>
  <c r="G398" i="10"/>
  <c r="D397" i="10"/>
  <c r="C397" i="10"/>
  <c r="AN391" i="1"/>
  <c r="AM391" i="1"/>
  <c r="F393" i="12"/>
  <c r="G397" i="10"/>
  <c r="D396" i="10"/>
  <c r="C396" i="10"/>
  <c r="AN390" i="1"/>
  <c r="AM390" i="1"/>
  <c r="F392" i="12"/>
  <c r="G396" i="10"/>
  <c r="D395" i="10"/>
  <c r="C395" i="10"/>
  <c r="AN389" i="1"/>
  <c r="AM389" i="1"/>
  <c r="F391" i="12"/>
  <c r="G395" i="10"/>
  <c r="D394" i="10"/>
  <c r="C394" i="10"/>
  <c r="AN388" i="1"/>
  <c r="AM388" i="1"/>
  <c r="F390" i="12"/>
  <c r="G394" i="10"/>
  <c r="D393" i="10"/>
  <c r="C393" i="10"/>
  <c r="AN387" i="1"/>
  <c r="AM387" i="1"/>
  <c r="F389" i="12"/>
  <c r="G393" i="10"/>
  <c r="D392" i="10"/>
  <c r="C392" i="10"/>
  <c r="AN386" i="1"/>
  <c r="AM386" i="1"/>
  <c r="F388" i="12"/>
  <c r="G392" i="10"/>
  <c r="D391" i="10"/>
  <c r="C391" i="10"/>
  <c r="AN385" i="1"/>
  <c r="AM385" i="1"/>
  <c r="F387" i="12"/>
  <c r="G391" i="10"/>
  <c r="D390" i="10"/>
  <c r="C390" i="10"/>
  <c r="AM384" i="1"/>
  <c r="F386" i="12"/>
  <c r="G390" i="10"/>
  <c r="D389" i="10"/>
  <c r="C389" i="10"/>
  <c r="AN383" i="1"/>
  <c r="AM383" i="1"/>
  <c r="F385" i="12"/>
  <c r="G389" i="10"/>
  <c r="D388" i="10"/>
  <c r="C388" i="10"/>
  <c r="AN382" i="1"/>
  <c r="AM382" i="1"/>
  <c r="F384" i="12"/>
  <c r="G388" i="10"/>
  <c r="D387" i="10"/>
  <c r="C387" i="10"/>
  <c r="AN381" i="1"/>
  <c r="AM381" i="1"/>
  <c r="F383" i="12"/>
  <c r="G387" i="10"/>
  <c r="D386" i="10"/>
  <c r="C386" i="10"/>
  <c r="AN380" i="1"/>
  <c r="AM380" i="1"/>
  <c r="F382" i="12"/>
  <c r="G386" i="10"/>
  <c r="D385" i="10"/>
  <c r="C385" i="10"/>
  <c r="AN379" i="1"/>
  <c r="AM379" i="1"/>
  <c r="F381" i="12"/>
  <c r="G385" i="10"/>
  <c r="D384" i="10"/>
  <c r="C384" i="10"/>
  <c r="AN378" i="1"/>
  <c r="AM378" i="1"/>
  <c r="F380" i="12"/>
  <c r="G384" i="10"/>
  <c r="D383" i="10"/>
  <c r="C383" i="10"/>
  <c r="AN377" i="1"/>
  <c r="AM377" i="1"/>
  <c r="F379" i="12"/>
  <c r="G383" i="10"/>
  <c r="D382" i="10"/>
  <c r="C382" i="10"/>
  <c r="AN376" i="1"/>
  <c r="AM376" i="1"/>
  <c r="F378" i="12"/>
  <c r="G382" i="10"/>
  <c r="D381" i="10"/>
  <c r="C381" i="10"/>
  <c r="AN375" i="1"/>
  <c r="AM375" i="1"/>
  <c r="F377" i="12"/>
  <c r="G381" i="10"/>
  <c r="D380" i="10"/>
  <c r="C380" i="10"/>
  <c r="AN374" i="1"/>
  <c r="AM374" i="1"/>
  <c r="F376" i="12"/>
  <c r="G380" i="10"/>
  <c r="D379" i="10"/>
  <c r="C379" i="10"/>
  <c r="AN373" i="1"/>
  <c r="AM373" i="1"/>
  <c r="F375" i="12"/>
  <c r="G379" i="10"/>
  <c r="D378" i="10"/>
  <c r="C378" i="10"/>
  <c r="AN372" i="1"/>
  <c r="AM372" i="1"/>
  <c r="F374" i="12"/>
  <c r="G378" i="10"/>
  <c r="D377" i="10"/>
  <c r="C377" i="10"/>
  <c r="AN371" i="1"/>
  <c r="AM371" i="1"/>
  <c r="F373" i="12"/>
  <c r="G377" i="10"/>
  <c r="D376" i="10"/>
  <c r="C376" i="10"/>
  <c r="AN370" i="1"/>
  <c r="AM370" i="1"/>
  <c r="F372" i="12"/>
  <c r="G376" i="10"/>
  <c r="D375" i="10"/>
  <c r="C375" i="10"/>
  <c r="AN369" i="1"/>
  <c r="AM369" i="1"/>
  <c r="F371" i="12"/>
  <c r="G375" i="10"/>
  <c r="D374" i="10"/>
  <c r="C374" i="10"/>
  <c r="AN368" i="1"/>
  <c r="AM368" i="1"/>
  <c r="F370" i="12"/>
  <c r="G374" i="10"/>
  <c r="D373" i="10"/>
  <c r="C373" i="10"/>
  <c r="AN367" i="1"/>
  <c r="AM367" i="1"/>
  <c r="F369" i="12"/>
  <c r="G373" i="10"/>
  <c r="D372" i="10"/>
  <c r="C372" i="10"/>
  <c r="AN366" i="1"/>
  <c r="AM366" i="1"/>
  <c r="F368" i="12"/>
  <c r="G372" i="10"/>
  <c r="D371" i="10"/>
  <c r="C371" i="10"/>
  <c r="AN365" i="1"/>
  <c r="AM365" i="1"/>
  <c r="F367" i="12"/>
  <c r="G371" i="10"/>
  <c r="D370" i="10"/>
  <c r="C370" i="10"/>
  <c r="AN364" i="1"/>
  <c r="AM364" i="1"/>
  <c r="F366" i="12"/>
  <c r="G370" i="10"/>
  <c r="D369" i="10"/>
  <c r="C369" i="10"/>
  <c r="AN363" i="1"/>
  <c r="AM363" i="1"/>
  <c r="F365" i="12"/>
  <c r="G369" i="10"/>
  <c r="D368" i="10"/>
  <c r="C368" i="10"/>
  <c r="AM362" i="1"/>
  <c r="F364" i="12"/>
  <c r="G368" i="10"/>
  <c r="D367" i="10"/>
  <c r="C367" i="10"/>
  <c r="AN361" i="1"/>
  <c r="AM361" i="1"/>
  <c r="F363" i="12"/>
  <c r="G367" i="10"/>
  <c r="D366" i="10"/>
  <c r="C366" i="10"/>
  <c r="AN360" i="1"/>
  <c r="AM360" i="1"/>
  <c r="F362" i="12"/>
  <c r="G366" i="10"/>
  <c r="D365" i="10"/>
  <c r="C365" i="10"/>
  <c r="AN359" i="1"/>
  <c r="AM359" i="1"/>
  <c r="F361" i="12"/>
  <c r="G365" i="10"/>
  <c r="D364" i="10"/>
  <c r="C364" i="10"/>
  <c r="AN358" i="1"/>
  <c r="AM358" i="1"/>
  <c r="F360" i="12"/>
  <c r="G364" i="10"/>
  <c r="D363" i="10"/>
  <c r="C363" i="10"/>
  <c r="AN357" i="1"/>
  <c r="AM357" i="1"/>
  <c r="F359" i="12"/>
  <c r="G363" i="10"/>
  <c r="D362" i="10"/>
  <c r="C362" i="10"/>
  <c r="AN356" i="1"/>
  <c r="AM356" i="1"/>
  <c r="F358" i="12"/>
  <c r="G362" i="10"/>
  <c r="D361" i="10"/>
  <c r="C361" i="10"/>
  <c r="AN355" i="1"/>
  <c r="AM355" i="1"/>
  <c r="F357" i="12"/>
  <c r="G361" i="10"/>
  <c r="D360" i="10"/>
  <c r="C360" i="10"/>
  <c r="AN354" i="1"/>
  <c r="AM354" i="1"/>
  <c r="F356" i="12"/>
  <c r="G360" i="10"/>
  <c r="D359" i="10"/>
  <c r="C359" i="10"/>
  <c r="AM353" i="1"/>
  <c r="F355" i="12"/>
  <c r="G359" i="10"/>
  <c r="D358" i="10"/>
  <c r="C358" i="10"/>
  <c r="AN352" i="1"/>
  <c r="AM352" i="1"/>
  <c r="F354" i="12"/>
  <c r="G358" i="10"/>
  <c r="D357" i="10"/>
  <c r="C357" i="10"/>
  <c r="AN351" i="1"/>
  <c r="AM351" i="1"/>
  <c r="F353" i="12"/>
  <c r="G357" i="10"/>
  <c r="D356" i="10"/>
  <c r="C356" i="10"/>
  <c r="AN350" i="1"/>
  <c r="AM350" i="1"/>
  <c r="F352" i="12"/>
  <c r="G356" i="10"/>
  <c r="D355" i="10"/>
  <c r="C355" i="10"/>
  <c r="AN349" i="1"/>
  <c r="AM349" i="1"/>
  <c r="F351" i="12"/>
  <c r="G355" i="10"/>
  <c r="D354" i="10"/>
  <c r="C354" i="10"/>
  <c r="AN348" i="1"/>
  <c r="AM348" i="1"/>
  <c r="F350" i="12"/>
  <c r="G354" i="10"/>
  <c r="D353" i="10"/>
  <c r="C353" i="10"/>
  <c r="AN347" i="1"/>
  <c r="AM347" i="1"/>
  <c r="F349" i="12"/>
  <c r="G353" i="10"/>
  <c r="D352" i="10"/>
  <c r="C352" i="10"/>
  <c r="AN346" i="1"/>
  <c r="AM346" i="1"/>
  <c r="F348" i="12"/>
  <c r="G352" i="10"/>
  <c r="D351" i="10"/>
  <c r="C351" i="10"/>
  <c r="AN345" i="1"/>
  <c r="AM345" i="1"/>
  <c r="F347" i="12"/>
  <c r="G351" i="10"/>
  <c r="D350" i="10"/>
  <c r="C350" i="10"/>
  <c r="AN344" i="1"/>
  <c r="AM344" i="1"/>
  <c r="F346" i="12"/>
  <c r="G350" i="10"/>
  <c r="D349" i="10"/>
  <c r="C349" i="10"/>
  <c r="AN343" i="1"/>
  <c r="AM343" i="1"/>
  <c r="F345" i="12"/>
  <c r="G349" i="10"/>
  <c r="D348" i="10"/>
  <c r="C348" i="10"/>
  <c r="AN342" i="1"/>
  <c r="AM342" i="1"/>
  <c r="F344" i="12"/>
  <c r="G348" i="10"/>
  <c r="D347" i="10"/>
  <c r="C347" i="10"/>
  <c r="AN341" i="1"/>
  <c r="AM341" i="1"/>
  <c r="F343" i="12"/>
  <c r="G347" i="10"/>
  <c r="D346" i="10"/>
  <c r="C346" i="10"/>
  <c r="AN340" i="1"/>
  <c r="AM340" i="1"/>
  <c r="F342" i="12"/>
  <c r="G346" i="10"/>
  <c r="D345" i="10"/>
  <c r="C345" i="10"/>
  <c r="AN339" i="1"/>
  <c r="AM339" i="1"/>
  <c r="F341" i="12"/>
  <c r="G345" i="10"/>
  <c r="D344" i="10"/>
  <c r="C344" i="10"/>
  <c r="AN338" i="1"/>
  <c r="AM338" i="1"/>
  <c r="F340" i="12"/>
  <c r="G344" i="10"/>
  <c r="D343" i="10"/>
  <c r="C343" i="10"/>
  <c r="AN337" i="1"/>
  <c r="AM337" i="1"/>
  <c r="F339" i="12"/>
  <c r="G343" i="10"/>
  <c r="D342" i="10"/>
  <c r="C342" i="10"/>
  <c r="AN336" i="1"/>
  <c r="AM336" i="1"/>
  <c r="F338" i="12"/>
  <c r="G342" i="10"/>
  <c r="D341" i="10"/>
  <c r="C341" i="10"/>
  <c r="AM335" i="1"/>
  <c r="F337" i="12"/>
  <c r="G341" i="10"/>
  <c r="D340" i="10"/>
  <c r="C340" i="10"/>
  <c r="AN334" i="1"/>
  <c r="AM334" i="1"/>
  <c r="F336" i="12"/>
  <c r="G340" i="10"/>
  <c r="D339" i="10"/>
  <c r="C339" i="10"/>
  <c r="AN333" i="1"/>
  <c r="AM333" i="1"/>
  <c r="F335" i="12"/>
  <c r="G339" i="10"/>
  <c r="D338" i="10"/>
  <c r="C338" i="10"/>
  <c r="AN332" i="1"/>
  <c r="AM332" i="1"/>
  <c r="F334" i="12"/>
  <c r="G338" i="10"/>
  <c r="D337" i="10"/>
  <c r="C337" i="10"/>
  <c r="AN331" i="1"/>
  <c r="AM331" i="1"/>
  <c r="F333" i="12"/>
  <c r="G337" i="10"/>
  <c r="D336" i="10"/>
  <c r="C336" i="10"/>
  <c r="AN330" i="1"/>
  <c r="AM330" i="1"/>
  <c r="F332" i="12"/>
  <c r="G336" i="10"/>
  <c r="D335" i="10"/>
  <c r="C335" i="10"/>
  <c r="AN329" i="1"/>
  <c r="AM329" i="1"/>
  <c r="F331" i="12"/>
  <c r="G335" i="10"/>
  <c r="D334" i="10"/>
  <c r="C334" i="10"/>
  <c r="AN328" i="1"/>
  <c r="AM328" i="1"/>
  <c r="F330" i="12"/>
  <c r="G334" i="10"/>
  <c r="D333" i="10"/>
  <c r="C333" i="10"/>
  <c r="AN327" i="1"/>
  <c r="AM327" i="1"/>
  <c r="F329" i="12"/>
  <c r="G333" i="10"/>
  <c r="D332" i="10"/>
  <c r="C332" i="10"/>
  <c r="AN326" i="1"/>
  <c r="AM326" i="1"/>
  <c r="F328" i="12"/>
  <c r="G332" i="10"/>
  <c r="D331" i="10"/>
  <c r="C331" i="10"/>
  <c r="AN325" i="1"/>
  <c r="AM325" i="1"/>
  <c r="F327" i="12"/>
  <c r="G331" i="10"/>
  <c r="D330" i="10"/>
  <c r="C330" i="10"/>
  <c r="AN324" i="1"/>
  <c r="AM324" i="1"/>
  <c r="F326" i="12"/>
  <c r="G330" i="10"/>
  <c r="D329" i="10"/>
  <c r="C329" i="10"/>
  <c r="AN323" i="1"/>
  <c r="AM323" i="1"/>
  <c r="F325" i="12"/>
  <c r="G329" i="10"/>
  <c r="D328" i="10"/>
  <c r="C328" i="10"/>
  <c r="AN322" i="1"/>
  <c r="AM322" i="1"/>
  <c r="F324" i="12"/>
  <c r="G328" i="10"/>
  <c r="D327" i="10"/>
  <c r="C327" i="10"/>
  <c r="AN321" i="1"/>
  <c r="AM321" i="1"/>
  <c r="F323" i="12"/>
  <c r="G327" i="10"/>
  <c r="D326" i="10"/>
  <c r="C326" i="10"/>
  <c r="AN320" i="1"/>
  <c r="AM320" i="1"/>
  <c r="F322" i="12"/>
  <c r="G326" i="10"/>
  <c r="D325" i="10"/>
  <c r="C325" i="10"/>
  <c r="AN319" i="1"/>
  <c r="AM319" i="1"/>
  <c r="F321" i="12"/>
  <c r="G325" i="10"/>
  <c r="D324" i="10"/>
  <c r="C324" i="10"/>
  <c r="AN318" i="1"/>
  <c r="AM318" i="1"/>
  <c r="F320" i="12"/>
  <c r="G324" i="10"/>
  <c r="D323" i="10"/>
  <c r="C323" i="10"/>
  <c r="AN317" i="1"/>
  <c r="AM317" i="1"/>
  <c r="F319" i="12"/>
  <c r="G323" i="10"/>
  <c r="D322" i="10"/>
  <c r="C322" i="10"/>
  <c r="AN316" i="1"/>
  <c r="AM316" i="1"/>
  <c r="F318" i="12"/>
  <c r="G322" i="10"/>
  <c r="D321" i="10"/>
  <c r="C321" i="10"/>
  <c r="AN315" i="1"/>
  <c r="AM315" i="1"/>
  <c r="F317" i="12"/>
  <c r="G321" i="10"/>
  <c r="D320" i="10"/>
  <c r="C320" i="10"/>
  <c r="AN314" i="1"/>
  <c r="AM314" i="1"/>
  <c r="F316" i="12"/>
  <c r="G320" i="10"/>
  <c r="D319" i="10"/>
  <c r="C319" i="10"/>
  <c r="AN313" i="1"/>
  <c r="AM313" i="1"/>
  <c r="F315" i="12"/>
  <c r="G319" i="10"/>
  <c r="D318" i="10"/>
  <c r="C318" i="10"/>
  <c r="AN312" i="1"/>
  <c r="AM312" i="1"/>
  <c r="F314" i="12"/>
  <c r="G318" i="10"/>
  <c r="D317" i="10"/>
  <c r="C317" i="10"/>
  <c r="AM311" i="1"/>
  <c r="F313" i="12"/>
  <c r="G317" i="10"/>
  <c r="D316" i="10"/>
  <c r="C316" i="10"/>
  <c r="AN309" i="1"/>
  <c r="AM309" i="1"/>
  <c r="F312" i="12"/>
  <c r="G316" i="10"/>
  <c r="D315" i="10"/>
  <c r="C315" i="10"/>
  <c r="AN308" i="1"/>
  <c r="AM308" i="1"/>
  <c r="F311" i="12"/>
  <c r="G315" i="10"/>
  <c r="D314" i="10"/>
  <c r="C314" i="10"/>
  <c r="AN307" i="1"/>
  <c r="AM307" i="1"/>
  <c r="F310" i="12"/>
  <c r="G314" i="10"/>
  <c r="D313" i="10"/>
  <c r="C313" i="10"/>
  <c r="AN306" i="1"/>
  <c r="AM306" i="1"/>
  <c r="F309" i="12"/>
  <c r="G313" i="10"/>
  <c r="D312" i="10"/>
  <c r="C312" i="10"/>
  <c r="AN305" i="1"/>
  <c r="AM305" i="1"/>
  <c r="F308" i="12"/>
  <c r="G312" i="10"/>
  <c r="D311" i="10"/>
  <c r="C311" i="10"/>
  <c r="AN304" i="1"/>
  <c r="AM304" i="1"/>
  <c r="F307" i="12"/>
  <c r="G311" i="10"/>
  <c r="D310" i="10"/>
  <c r="C310" i="10"/>
  <c r="AN303" i="1"/>
  <c r="AM303" i="1"/>
  <c r="F306" i="12"/>
  <c r="G310" i="10"/>
  <c r="D309" i="10"/>
  <c r="C309" i="10"/>
  <c r="AN302" i="1"/>
  <c r="AM302" i="1"/>
  <c r="F305" i="12"/>
  <c r="G309" i="10"/>
  <c r="D308" i="10"/>
  <c r="C308" i="10"/>
  <c r="AM301" i="1"/>
  <c r="F304" i="12"/>
  <c r="G308" i="10"/>
  <c r="D307" i="10"/>
  <c r="C307" i="10"/>
  <c r="AN300" i="1"/>
  <c r="AM300" i="1"/>
  <c r="F303" i="12"/>
  <c r="G307" i="10"/>
  <c r="D306" i="10"/>
  <c r="C306" i="10"/>
  <c r="AN299" i="1"/>
  <c r="AM299" i="1"/>
  <c r="F302" i="12"/>
  <c r="G306" i="10"/>
  <c r="D305" i="10"/>
  <c r="C305" i="10"/>
  <c r="AN298" i="1"/>
  <c r="AM298" i="1"/>
  <c r="F301" i="12"/>
  <c r="G305" i="10"/>
  <c r="D304" i="10"/>
  <c r="C304" i="10"/>
  <c r="AN297" i="1"/>
  <c r="AM297" i="1"/>
  <c r="F300" i="12"/>
  <c r="G304" i="10"/>
  <c r="D303" i="10"/>
  <c r="C303" i="10"/>
  <c r="AN296" i="1"/>
  <c r="AM296" i="1"/>
  <c r="F299" i="12"/>
  <c r="G303" i="10"/>
  <c r="D302" i="10"/>
  <c r="C302" i="10"/>
  <c r="AN295" i="1"/>
  <c r="AM295" i="1"/>
  <c r="F298" i="12"/>
  <c r="G302" i="10"/>
  <c r="D301" i="10"/>
  <c r="C301" i="10"/>
  <c r="AN294" i="1"/>
  <c r="AM294" i="1"/>
  <c r="F297" i="12"/>
  <c r="G301" i="10"/>
  <c r="D300" i="10"/>
  <c r="C300" i="10"/>
  <c r="AN293" i="1"/>
  <c r="AM293" i="1"/>
  <c r="F296" i="12"/>
  <c r="G300" i="10"/>
  <c r="D299" i="10"/>
  <c r="C299" i="10"/>
  <c r="AM292" i="1"/>
  <c r="F295" i="12"/>
  <c r="G299" i="10"/>
  <c r="D298" i="10"/>
  <c r="C298" i="10"/>
  <c r="AN291" i="1"/>
  <c r="AM291" i="1"/>
  <c r="F294" i="12"/>
  <c r="G298" i="10"/>
  <c r="D297" i="10"/>
  <c r="C297" i="10"/>
  <c r="AN290" i="1"/>
  <c r="AM290" i="1"/>
  <c r="F293" i="12"/>
  <c r="G297" i="10"/>
  <c r="D296" i="10"/>
  <c r="C296" i="10"/>
  <c r="AN289" i="1"/>
  <c r="AM289" i="1"/>
  <c r="F292" i="12"/>
  <c r="G296" i="10"/>
  <c r="D295" i="10"/>
  <c r="C295" i="10"/>
  <c r="AN288" i="1"/>
  <c r="AM288" i="1"/>
  <c r="F291" i="12"/>
  <c r="G295" i="10"/>
  <c r="D294" i="10"/>
  <c r="C294" i="10"/>
  <c r="AN287" i="1"/>
  <c r="AM287" i="1"/>
  <c r="F290" i="12"/>
  <c r="G294" i="10"/>
  <c r="D293" i="10"/>
  <c r="C293" i="10"/>
  <c r="AN286" i="1"/>
  <c r="AM286" i="1"/>
  <c r="F289" i="12"/>
  <c r="G293" i="10"/>
  <c r="D292" i="10"/>
  <c r="C292" i="10"/>
  <c r="AN285" i="1"/>
  <c r="AM285" i="1"/>
  <c r="F288" i="12"/>
  <c r="G292" i="10"/>
  <c r="D291" i="10"/>
  <c r="C291" i="10"/>
  <c r="AM284" i="1"/>
  <c r="F287" i="12"/>
  <c r="G291" i="10"/>
  <c r="D290" i="10"/>
  <c r="C290" i="10"/>
  <c r="AN283" i="1"/>
  <c r="AM283" i="1"/>
  <c r="F286" i="12"/>
  <c r="G290" i="10"/>
  <c r="D289" i="10"/>
  <c r="C289" i="10"/>
  <c r="AN282" i="1"/>
  <c r="AM282" i="1"/>
  <c r="F285" i="12"/>
  <c r="G289" i="10"/>
  <c r="D288" i="10"/>
  <c r="C288" i="10"/>
  <c r="AN281" i="1"/>
  <c r="AM281" i="1"/>
  <c r="F284" i="12"/>
  <c r="G288" i="10"/>
  <c r="D287" i="10"/>
  <c r="C287" i="10"/>
  <c r="AN280" i="1"/>
  <c r="AM280" i="1"/>
  <c r="F283" i="12"/>
  <c r="G287" i="10"/>
  <c r="D286" i="10"/>
  <c r="C286" i="10"/>
  <c r="AN279" i="1"/>
  <c r="AM279" i="1"/>
  <c r="F282" i="12"/>
  <c r="G286" i="10"/>
  <c r="D285" i="10"/>
  <c r="C285" i="10"/>
  <c r="AN278" i="1"/>
  <c r="AM278" i="1"/>
  <c r="F281" i="12"/>
  <c r="G285" i="10"/>
  <c r="D284" i="10"/>
  <c r="C284" i="10"/>
  <c r="AN277" i="1"/>
  <c r="AM277" i="1"/>
  <c r="F280" i="12"/>
  <c r="G284" i="10"/>
  <c r="D283" i="10"/>
  <c r="C283" i="10"/>
  <c r="AN276" i="1"/>
  <c r="AM276" i="1"/>
  <c r="F279" i="12"/>
  <c r="G283" i="10"/>
  <c r="D282" i="10"/>
  <c r="C282" i="10"/>
  <c r="AM275" i="1"/>
  <c r="F278" i="12"/>
  <c r="G282" i="10"/>
  <c r="D281" i="10"/>
  <c r="C281" i="10"/>
  <c r="AN274" i="1"/>
  <c r="AM274" i="1"/>
  <c r="F277" i="12"/>
  <c r="G281" i="10"/>
  <c r="D280" i="10"/>
  <c r="C280" i="10"/>
  <c r="AN273" i="1"/>
  <c r="F276" i="12"/>
  <c r="G280" i="10"/>
  <c r="D279" i="10"/>
  <c r="C279" i="10"/>
  <c r="AN272" i="1"/>
  <c r="AM272" i="1"/>
  <c r="F275" i="12"/>
  <c r="G279" i="10"/>
  <c r="BD271" i="1" a="1"/>
  <c r="BD271" i="1" s="1"/>
  <c r="M278" i="10"/>
  <c r="D278" i="10"/>
  <c r="C278" i="10"/>
  <c r="AN271" i="1"/>
  <c r="AM271" i="1"/>
  <c r="F274" i="12"/>
  <c r="G278" i="10"/>
  <c r="D277" i="10"/>
  <c r="C277" i="10"/>
  <c r="AN270" i="1"/>
  <c r="AM270" i="1"/>
  <c r="F273" i="12"/>
  <c r="G277" i="10"/>
  <c r="D276" i="10"/>
  <c r="C276" i="10"/>
  <c r="AM269" i="1"/>
  <c r="F272" i="12"/>
  <c r="G276" i="10"/>
  <c r="D275" i="10"/>
  <c r="C275" i="10"/>
  <c r="AN268" i="1"/>
  <c r="AM268" i="1"/>
  <c r="F271" i="12"/>
  <c r="G275" i="10"/>
  <c r="D274" i="10"/>
  <c r="C274" i="10"/>
  <c r="AN267" i="1"/>
  <c r="AM267" i="1"/>
  <c r="F270" i="12"/>
  <c r="G274" i="10"/>
  <c r="D273" i="10"/>
  <c r="C273" i="10"/>
  <c r="AN266" i="1"/>
  <c r="AM266" i="1"/>
  <c r="F269" i="12"/>
  <c r="G273" i="10"/>
  <c r="D272" i="10"/>
  <c r="C272" i="10"/>
  <c r="AN265" i="1"/>
  <c r="AM265" i="1"/>
  <c r="F268" i="12"/>
  <c r="G272" i="10"/>
  <c r="D271" i="10"/>
  <c r="C271" i="10"/>
  <c r="AN264" i="1"/>
  <c r="F267" i="12"/>
  <c r="G271" i="10"/>
  <c r="D270" i="10"/>
  <c r="C270" i="10"/>
  <c r="AM263" i="1"/>
  <c r="F266" i="12"/>
  <c r="G270" i="10"/>
  <c r="D269" i="10"/>
  <c r="C269" i="10"/>
  <c r="AN262" i="1"/>
  <c r="AM262" i="1"/>
  <c r="F265" i="12"/>
  <c r="G269" i="10"/>
  <c r="D268" i="10"/>
  <c r="C268" i="10"/>
  <c r="AN261" i="1"/>
  <c r="AM261" i="1"/>
  <c r="F264" i="12"/>
  <c r="G268" i="10"/>
  <c r="D267" i="10"/>
  <c r="C267" i="10"/>
  <c r="AN260" i="1"/>
  <c r="AM260" i="1"/>
  <c r="F263" i="12"/>
  <c r="G267" i="10"/>
  <c r="D266" i="10"/>
  <c r="C266" i="10"/>
  <c r="AN259" i="1"/>
  <c r="AM259" i="1"/>
  <c r="F262" i="12"/>
  <c r="G266" i="10"/>
  <c r="D265" i="10"/>
  <c r="C265" i="10"/>
  <c r="AN258" i="1"/>
  <c r="AM258" i="1"/>
  <c r="F261" i="12"/>
  <c r="G265" i="10"/>
  <c r="D264" i="10"/>
  <c r="C264" i="10"/>
  <c r="AM257" i="1"/>
  <c r="F260" i="12"/>
  <c r="G264" i="10"/>
  <c r="D263" i="10"/>
  <c r="C263" i="10"/>
  <c r="AN256" i="1"/>
  <c r="AM256" i="1"/>
  <c r="F259" i="12"/>
  <c r="G263" i="10"/>
  <c r="D262" i="10"/>
  <c r="C262" i="10"/>
  <c r="AN255" i="1"/>
  <c r="AM255" i="1"/>
  <c r="F258" i="12"/>
  <c r="G262" i="10"/>
  <c r="D261" i="10"/>
  <c r="C261" i="10"/>
  <c r="AN254" i="1"/>
  <c r="AM254" i="1"/>
  <c r="F257" i="12"/>
  <c r="G261" i="10"/>
  <c r="D260" i="10"/>
  <c r="C260" i="10"/>
  <c r="AN253" i="1"/>
  <c r="AM253" i="1"/>
  <c r="G260" i="10"/>
  <c r="D259" i="10"/>
  <c r="C259" i="10"/>
  <c r="AN252" i="1"/>
  <c r="AM252" i="1"/>
  <c r="G259" i="10"/>
  <c r="D258" i="10"/>
  <c r="C258" i="10"/>
  <c r="AN251" i="1"/>
  <c r="AM251" i="1"/>
  <c r="G258" i="10"/>
  <c r="D257" i="10"/>
  <c r="C257" i="10"/>
  <c r="AN250" i="1"/>
  <c r="G257" i="10"/>
  <c r="D256" i="10"/>
  <c r="C256" i="10"/>
  <c r="AN249" i="1"/>
  <c r="G256" i="10"/>
  <c r="D255" i="10"/>
  <c r="C255" i="10"/>
  <c r="AN248" i="1"/>
  <c r="AM248" i="1"/>
  <c r="G255" i="10"/>
  <c r="D254" i="10"/>
  <c r="C254" i="10"/>
  <c r="AN247" i="1"/>
  <c r="G254" i="10"/>
  <c r="D253" i="10"/>
  <c r="C253" i="10"/>
  <c r="AN246" i="1"/>
  <c r="G253" i="10"/>
  <c r="D252" i="10"/>
  <c r="C252" i="10"/>
  <c r="AN245" i="1"/>
  <c r="AM245" i="1"/>
  <c r="G252" i="10"/>
  <c r="D251" i="10"/>
  <c r="C251" i="10"/>
  <c r="AN244" i="1"/>
  <c r="G251" i="10"/>
  <c r="D250" i="10"/>
  <c r="C250" i="10"/>
  <c r="AN243" i="1"/>
  <c r="AM243" i="1"/>
  <c r="G250" i="10"/>
  <c r="D249" i="10"/>
  <c r="C249" i="10"/>
  <c r="AN242" i="1"/>
  <c r="AM242" i="1"/>
  <c r="G249" i="10"/>
  <c r="D248" i="10"/>
  <c r="C248" i="10"/>
  <c r="AN241" i="1"/>
  <c r="AM241" i="1"/>
  <c r="G248" i="10"/>
  <c r="BC240" i="1" a="1"/>
  <c r="BC240" i="1" s="1"/>
  <c r="M247" i="10"/>
  <c r="D247" i="10"/>
  <c r="C247" i="10"/>
  <c r="AN240" i="1"/>
  <c r="AM240" i="1"/>
  <c r="G247" i="10"/>
  <c r="D246" i="10"/>
  <c r="C246" i="10"/>
  <c r="AN239" i="1"/>
  <c r="AM239" i="1"/>
  <c r="G246" i="10"/>
  <c r="D245" i="10"/>
  <c r="C245" i="10"/>
  <c r="AN238" i="1"/>
  <c r="AM238" i="1"/>
  <c r="G245" i="10"/>
  <c r="D244" i="10"/>
  <c r="C244" i="10"/>
  <c r="AN237" i="1"/>
  <c r="G244" i="10"/>
  <c r="D243" i="10"/>
  <c r="C243" i="10"/>
  <c r="AN236" i="1"/>
  <c r="AM236" i="1"/>
  <c r="G243" i="10"/>
  <c r="D242" i="10"/>
  <c r="C242" i="10"/>
  <c r="AN235" i="1"/>
  <c r="AM235" i="1"/>
  <c r="G242" i="10"/>
  <c r="D241" i="10"/>
  <c r="C241" i="10"/>
  <c r="AN234" i="1"/>
  <c r="AM234" i="1"/>
  <c r="G241" i="10"/>
  <c r="D240" i="10"/>
  <c r="C240" i="10"/>
  <c r="AN233" i="1"/>
  <c r="AM233" i="1"/>
  <c r="G240" i="10"/>
  <c r="D239" i="10"/>
  <c r="C239" i="10"/>
  <c r="AN232" i="1"/>
  <c r="AM232" i="1"/>
  <c r="G239" i="10"/>
  <c r="BC231" i="1" a="1"/>
  <c r="BC231" i="1" s="1"/>
  <c r="M238" i="10"/>
  <c r="D238" i="10"/>
  <c r="C238" i="10"/>
  <c r="AN231" i="1"/>
  <c r="AM231" i="1"/>
  <c r="G238" i="10"/>
  <c r="D237" i="10"/>
  <c r="C237" i="10"/>
  <c r="AN230" i="1"/>
  <c r="AM230" i="1"/>
  <c r="G237" i="10"/>
  <c r="D236" i="10"/>
  <c r="C236" i="10"/>
  <c r="AN229" i="1"/>
  <c r="AM229" i="1"/>
  <c r="G236" i="10"/>
  <c r="BC228" i="1" a="1"/>
  <c r="BC228" i="1" s="1"/>
  <c r="M235" i="10"/>
  <c r="D235" i="10"/>
  <c r="C235" i="10"/>
  <c r="AN228" i="1"/>
  <c r="AM228" i="1"/>
  <c r="G235" i="10"/>
  <c r="D234" i="10"/>
  <c r="C234" i="10"/>
  <c r="AN227" i="1"/>
  <c r="AM227" i="1"/>
  <c r="G234" i="10"/>
  <c r="D233" i="10"/>
  <c r="C233" i="10"/>
  <c r="AN226" i="1"/>
  <c r="AM226" i="1"/>
  <c r="G233" i="10"/>
  <c r="D232" i="10"/>
  <c r="C232" i="10"/>
  <c r="AN225" i="1"/>
  <c r="AM225" i="1"/>
  <c r="G232" i="10"/>
  <c r="D231" i="10"/>
  <c r="C231" i="10"/>
  <c r="AN224" i="1"/>
  <c r="AM224" i="1"/>
  <c r="G231" i="10"/>
  <c r="D230" i="10"/>
  <c r="C230" i="10"/>
  <c r="AN223" i="1"/>
  <c r="AM223" i="1"/>
  <c r="G230" i="10"/>
  <c r="D229" i="10"/>
  <c r="C229" i="10"/>
  <c r="AN222" i="1"/>
  <c r="AM222" i="1"/>
  <c r="G229" i="10"/>
  <c r="D228" i="10"/>
  <c r="C228" i="10"/>
  <c r="AN221" i="1"/>
  <c r="AM221" i="1"/>
  <c r="G228" i="10"/>
  <c r="D227" i="10"/>
  <c r="C227" i="10"/>
  <c r="AN220" i="1"/>
  <c r="AM220" i="1"/>
  <c r="G227" i="10"/>
  <c r="BC219" i="1" a="1"/>
  <c r="BC219" i="1" s="1"/>
  <c r="M226" i="10"/>
  <c r="D226" i="10"/>
  <c r="C226" i="10"/>
  <c r="AN219" i="1"/>
  <c r="AM219" i="1"/>
  <c r="G226" i="10"/>
  <c r="D225" i="10"/>
  <c r="C225" i="10"/>
  <c r="AN218" i="1"/>
  <c r="AM218" i="1"/>
  <c r="G225" i="10"/>
  <c r="D224" i="10"/>
  <c r="C224" i="10"/>
  <c r="AM217" i="1"/>
  <c r="G224" i="10"/>
  <c r="BD216" i="1" a="1"/>
  <c r="BD216" i="1" s="1"/>
  <c r="M223" i="10"/>
  <c r="D223" i="10"/>
  <c r="C223" i="10"/>
  <c r="AN216" i="1"/>
  <c r="AM216" i="1"/>
  <c r="G223" i="10"/>
  <c r="BC215" i="1" a="1"/>
  <c r="BC215" i="1" s="1"/>
  <c r="M222" i="10"/>
  <c r="D222" i="10"/>
  <c r="C222" i="10"/>
  <c r="AM215" i="1"/>
  <c r="G222" i="10"/>
  <c r="D221" i="10"/>
  <c r="C221" i="10"/>
  <c r="AN214" i="1"/>
  <c r="AM214" i="1"/>
  <c r="G221" i="10"/>
  <c r="D220" i="10"/>
  <c r="C220" i="10"/>
  <c r="AN213" i="1"/>
  <c r="G220" i="10"/>
  <c r="BD212" i="1" a="1"/>
  <c r="BD212" i="1" s="1"/>
  <c r="M219" i="10"/>
  <c r="D219" i="10"/>
  <c r="C219" i="10"/>
  <c r="AM212" i="1"/>
  <c r="G219" i="10"/>
  <c r="D218" i="10"/>
  <c r="C218" i="10"/>
  <c r="AM211" i="1"/>
  <c r="G218" i="10"/>
  <c r="D217" i="10"/>
  <c r="C217" i="10"/>
  <c r="AN210" i="1"/>
  <c r="AM210" i="1"/>
  <c r="G217" i="10"/>
  <c r="D216" i="10"/>
  <c r="C216" i="10"/>
  <c r="AM209" i="1"/>
  <c r="G216" i="10"/>
  <c r="D215" i="10"/>
  <c r="C215" i="10"/>
  <c r="AN208" i="1"/>
  <c r="AM208" i="1"/>
  <c r="G215" i="10"/>
  <c r="D214" i="10"/>
  <c r="C214" i="10"/>
  <c r="AN207" i="1"/>
  <c r="AM207" i="1"/>
  <c r="G214" i="10"/>
  <c r="D213" i="10"/>
  <c r="C213" i="10"/>
  <c r="AN206" i="1"/>
  <c r="AM206" i="1"/>
  <c r="G213" i="10"/>
  <c r="D212" i="10"/>
  <c r="C212" i="10"/>
  <c r="AN205" i="1"/>
  <c r="AM205" i="1"/>
  <c r="G212" i="10"/>
  <c r="D211" i="10"/>
  <c r="C211" i="10"/>
  <c r="AN204" i="1"/>
  <c r="AM204" i="1"/>
  <c r="G211" i="10"/>
  <c r="BD203" i="1" a="1"/>
  <c r="BD203" i="1" s="1"/>
  <c r="M210" i="10"/>
  <c r="D210" i="10"/>
  <c r="C210" i="10"/>
  <c r="AN203" i="1"/>
  <c r="AM203" i="1"/>
  <c r="G210" i="10"/>
  <c r="D209" i="10"/>
  <c r="C209" i="10"/>
  <c r="AN202" i="1"/>
  <c r="AM202" i="1"/>
  <c r="G209" i="10"/>
  <c r="D208" i="10"/>
  <c r="C208" i="10"/>
  <c r="AN201" i="1"/>
  <c r="AM201" i="1"/>
  <c r="G208" i="10"/>
  <c r="BD200" i="1" a="1"/>
  <c r="BD200" i="1" s="1"/>
  <c r="M207" i="10"/>
  <c r="D207" i="10"/>
  <c r="C207" i="10"/>
  <c r="AM200" i="1"/>
  <c r="G207" i="10"/>
  <c r="D206" i="10"/>
  <c r="C206" i="10"/>
  <c r="AN199" i="1"/>
  <c r="AM199" i="1"/>
  <c r="G206" i="10"/>
  <c r="D205" i="10"/>
  <c r="C205" i="10"/>
  <c r="AN198" i="1"/>
  <c r="AM198" i="1"/>
  <c r="G205" i="10"/>
  <c r="D204" i="10"/>
  <c r="C204" i="10"/>
  <c r="AM197" i="1"/>
  <c r="G204" i="10"/>
  <c r="D203" i="10"/>
  <c r="C203" i="10"/>
  <c r="AN196" i="1"/>
  <c r="AM196" i="1"/>
  <c r="G203" i="10"/>
  <c r="D202" i="10"/>
  <c r="C202" i="10"/>
  <c r="AN195" i="1"/>
  <c r="AM195" i="1"/>
  <c r="G202" i="10"/>
  <c r="D201" i="10"/>
  <c r="C201" i="10"/>
  <c r="AM194" i="1"/>
  <c r="G201" i="10"/>
  <c r="D200" i="10"/>
  <c r="C200" i="10"/>
  <c r="AN193" i="1"/>
  <c r="AM193" i="1"/>
  <c r="G200" i="10"/>
  <c r="D199" i="10"/>
  <c r="C199" i="10"/>
  <c r="AN192" i="1"/>
  <c r="AM192" i="1"/>
  <c r="G199" i="10"/>
  <c r="D198" i="10"/>
  <c r="C198" i="10"/>
  <c r="AM191" i="1"/>
  <c r="G198" i="10"/>
  <c r="D197" i="10"/>
  <c r="C197" i="10"/>
  <c r="AN190" i="1"/>
  <c r="AM190" i="1"/>
  <c r="G197" i="10"/>
  <c r="D196" i="10"/>
  <c r="C196" i="10"/>
  <c r="AN189" i="1"/>
  <c r="AM189" i="1"/>
  <c r="G196" i="10"/>
  <c r="D195" i="10"/>
  <c r="C195" i="10"/>
  <c r="AM188" i="1"/>
  <c r="G195" i="10"/>
  <c r="D194" i="10"/>
  <c r="C194" i="10"/>
  <c r="AN187" i="1"/>
  <c r="AM187" i="1"/>
  <c r="G194" i="10"/>
  <c r="D193" i="10"/>
  <c r="C193" i="10"/>
  <c r="AN186" i="1"/>
  <c r="AM186" i="1"/>
  <c r="G193" i="10"/>
  <c r="D192" i="10"/>
  <c r="C192" i="10"/>
  <c r="AM185" i="1"/>
  <c r="G192" i="10"/>
  <c r="D191" i="10"/>
  <c r="C191" i="10"/>
  <c r="AN184" i="1"/>
  <c r="AM184" i="1"/>
  <c r="N129" i="10" s="1"/>
  <c r="G191" i="10"/>
  <c r="D190" i="10"/>
  <c r="C190" i="10"/>
  <c r="AN183" i="1"/>
  <c r="AM183" i="1"/>
  <c r="G190" i="10"/>
  <c r="D189" i="10"/>
  <c r="C189" i="10"/>
  <c r="AM182" i="1"/>
  <c r="G189" i="10"/>
  <c r="D188" i="10"/>
  <c r="C188" i="10"/>
  <c r="AN181" i="1"/>
  <c r="AM181" i="1"/>
  <c r="G188" i="10"/>
  <c r="D187" i="10"/>
  <c r="C187" i="10"/>
  <c r="AN180" i="1"/>
  <c r="AM180" i="1"/>
  <c r="N125" i="10" s="1"/>
  <c r="G187" i="10"/>
  <c r="D186" i="10"/>
  <c r="C186" i="10"/>
  <c r="AM179" i="1"/>
  <c r="G186" i="10"/>
  <c r="D185" i="10"/>
  <c r="C185" i="10"/>
  <c r="AN178" i="1"/>
  <c r="AM178" i="1"/>
  <c r="G185" i="10"/>
  <c r="D184" i="10"/>
  <c r="C184" i="10"/>
  <c r="AN177" i="1"/>
  <c r="AM177" i="1"/>
  <c r="L122" i="10" s="1"/>
  <c r="G184" i="10"/>
  <c r="D183" i="10"/>
  <c r="C183" i="10"/>
  <c r="AM176" i="1"/>
  <c r="G183" i="10"/>
  <c r="D182" i="10"/>
  <c r="C182" i="10"/>
  <c r="AN175" i="1"/>
  <c r="AM175" i="1"/>
  <c r="G182" i="10"/>
  <c r="D181" i="10"/>
  <c r="C181" i="10"/>
  <c r="AN174" i="1"/>
  <c r="AM174" i="1"/>
  <c r="G181" i="10"/>
  <c r="D180" i="10"/>
  <c r="C180" i="10"/>
  <c r="AM173" i="1"/>
  <c r="L118" i="10" s="1"/>
  <c r="G180" i="10"/>
  <c r="D179" i="10"/>
  <c r="C179" i="10"/>
  <c r="AN172" i="1"/>
  <c r="AM172" i="1"/>
  <c r="L117" i="10" s="1"/>
  <c r="G179" i="10"/>
  <c r="D178" i="10"/>
  <c r="C178" i="10"/>
  <c r="AN171" i="1"/>
  <c r="AM171" i="1"/>
  <c r="N116" i="10" s="1"/>
  <c r="G178" i="10"/>
  <c r="D177" i="10"/>
  <c r="C177" i="10"/>
  <c r="AM170" i="1"/>
  <c r="L115" i="10" s="1"/>
  <c r="G177" i="10"/>
  <c r="D176" i="10"/>
  <c r="C176" i="10"/>
  <c r="AM169" i="1"/>
  <c r="G176" i="10"/>
  <c r="BD168" i="1" a="1"/>
  <c r="BD168" i="1" s="1"/>
  <c r="M175" i="10"/>
  <c r="D175" i="10"/>
  <c r="C175" i="10"/>
  <c r="AN168" i="1"/>
  <c r="AM168" i="1"/>
  <c r="G175" i="10"/>
  <c r="BC167" i="1" a="1"/>
  <c r="BC167" i="1" s="1"/>
  <c r="M174" i="10"/>
  <c r="D174" i="10"/>
  <c r="C174" i="10"/>
  <c r="AN167" i="1"/>
  <c r="G174" i="10"/>
  <c r="D173" i="10"/>
  <c r="C173" i="10"/>
  <c r="AM166" i="1"/>
  <c r="G173" i="10"/>
  <c r="D172" i="10"/>
  <c r="C172" i="10"/>
  <c r="AN165" i="1"/>
  <c r="AM165" i="1"/>
  <c r="G172" i="10"/>
  <c r="BC164" i="1" a="1"/>
  <c r="BC164" i="1" s="1"/>
  <c r="M171" i="10"/>
  <c r="D171" i="10"/>
  <c r="C171" i="10"/>
  <c r="AN164" i="1"/>
  <c r="G171" i="10"/>
  <c r="D170" i="10"/>
  <c r="C170" i="10"/>
  <c r="AM163" i="1"/>
  <c r="L108" i="10" s="1"/>
  <c r="G170" i="10"/>
  <c r="D169" i="10"/>
  <c r="C169" i="10"/>
  <c r="AN162" i="1"/>
  <c r="AM162" i="1"/>
  <c r="G169" i="10"/>
  <c r="BC161" i="1" a="1"/>
  <c r="BC161" i="1" s="1"/>
  <c r="M168" i="10"/>
  <c r="D168" i="10"/>
  <c r="C168" i="10"/>
  <c r="AN161" i="1"/>
  <c r="AM161" i="1"/>
  <c r="G168" i="10"/>
  <c r="D167" i="10"/>
  <c r="C167" i="10"/>
  <c r="AN160" i="1"/>
  <c r="AM160" i="1"/>
  <c r="G167" i="10"/>
  <c r="D166" i="10"/>
  <c r="C166" i="10"/>
  <c r="AN159" i="1"/>
  <c r="AM159" i="1"/>
  <c r="L104" i="10" s="1"/>
  <c r="G166" i="10"/>
  <c r="BC158" i="1" a="1"/>
  <c r="BC158" i="1" s="1"/>
  <c r="M165" i="10"/>
  <c r="D165" i="10"/>
  <c r="C165" i="10"/>
  <c r="AN158" i="1"/>
  <c r="AM158" i="1"/>
  <c r="G165" i="10"/>
  <c r="D164" i="10"/>
  <c r="C164" i="10"/>
  <c r="AN157" i="1"/>
  <c r="AM157" i="1"/>
  <c r="L102" i="10" s="1"/>
  <c r="G164" i="10"/>
  <c r="D163" i="10"/>
  <c r="C163" i="10"/>
  <c r="AN156" i="1"/>
  <c r="AM156" i="1"/>
  <c r="G163" i="10"/>
  <c r="BC155" i="1" a="1"/>
  <c r="BC155" i="1" s="1"/>
  <c r="M162" i="10"/>
  <c r="D162" i="10"/>
  <c r="C162" i="10"/>
  <c r="AN155" i="1"/>
  <c r="AM155" i="1"/>
  <c r="G162" i="10"/>
  <c r="BD154" i="1" a="1"/>
  <c r="BD154" i="1" s="1"/>
  <c r="M161" i="10"/>
  <c r="D161" i="10"/>
  <c r="C161" i="10"/>
  <c r="AN154" i="1"/>
  <c r="AM154" i="1"/>
  <c r="L99" i="10" s="1"/>
  <c r="G161" i="10"/>
  <c r="BD153" i="1" a="1"/>
  <c r="BD153" i="1" s="1"/>
  <c r="M160" i="10"/>
  <c r="D160" i="10"/>
  <c r="C160" i="10"/>
  <c r="AM153" i="1"/>
  <c r="L98" i="10" s="1"/>
  <c r="G160" i="10"/>
  <c r="D159" i="10"/>
  <c r="C159" i="10"/>
  <c r="AM152" i="1"/>
  <c r="G159" i="10"/>
  <c r="D158" i="10"/>
  <c r="C158" i="10"/>
  <c r="AN151" i="1"/>
  <c r="AM151" i="1"/>
  <c r="L96" i="10" s="1"/>
  <c r="G158" i="10"/>
  <c r="D157" i="10"/>
  <c r="C157" i="10"/>
  <c r="AM150" i="1"/>
  <c r="G157" i="10"/>
  <c r="D156" i="10"/>
  <c r="C156" i="10"/>
  <c r="AN149" i="1"/>
  <c r="AM149" i="1"/>
  <c r="G156" i="10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G152" i="10"/>
  <c r="D151" i="10"/>
  <c r="C151" i="10"/>
  <c r="AM144" i="1"/>
  <c r="G151" i="10"/>
  <c r="D150" i="10"/>
  <c r="C150" i="10"/>
  <c r="AN143" i="1"/>
  <c r="AM143" i="1"/>
  <c r="L88" i="10" s="1"/>
  <c r="G150" i="10"/>
  <c r="M149" i="10"/>
  <c r="D149" i="10"/>
  <c r="C149" i="10"/>
  <c r="G149" i="10"/>
  <c r="D148" i="10"/>
  <c r="C148" i="10"/>
  <c r="G148" i="10"/>
  <c r="D147" i="10"/>
  <c r="C147" i="10"/>
  <c r="AN141" i="1"/>
  <c r="AM141" i="1"/>
  <c r="G147" i="10"/>
  <c r="D146" i="10"/>
  <c r="C146" i="10"/>
  <c r="G146" i="10"/>
  <c r="D145" i="10"/>
  <c r="C145" i="10"/>
  <c r="AM139" i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N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D77" i="10"/>
  <c r="E73" i="15"/>
  <c r="C77" i="10"/>
  <c r="D73" i="15"/>
  <c r="G77" i="10"/>
  <c r="K73" i="15"/>
  <c r="D76" i="10"/>
  <c r="E72" i="15"/>
  <c r="C76" i="10"/>
  <c r="D72" i="15"/>
  <c r="G76" i="10"/>
  <c r="K72" i="15"/>
  <c r="D75" i="10"/>
  <c r="E71" i="15"/>
  <c r="C75" i="10"/>
  <c r="D71" i="15"/>
  <c r="G75" i="10"/>
  <c r="K71" i="15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D52" i="10"/>
  <c r="E48" i="15"/>
  <c r="C52" i="10"/>
  <c r="D48" i="15"/>
  <c r="G52" i="10"/>
  <c r="K48" i="15"/>
  <c r="L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L42" i="10"/>
  <c r="D42" i="10"/>
  <c r="E38" i="15"/>
  <c r="C42" i="10"/>
  <c r="D38" i="15"/>
  <c r="G42" i="10"/>
  <c r="K38" i="15"/>
  <c r="D41" i="10"/>
  <c r="E37" i="15"/>
  <c r="C41" i="10"/>
  <c r="D37" i="15"/>
  <c r="G41" i="10"/>
  <c r="K37" i="15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L36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L69" i="10" s="1"/>
  <c r="AM972" i="1"/>
  <c r="N36" i="10" s="1"/>
  <c r="AM968" i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N48" i="10" l="1"/>
  <c r="N75" i="10"/>
  <c r="L90" i="10"/>
  <c r="L120" i="10"/>
  <c r="N131" i="10"/>
  <c r="N71" i="10"/>
  <c r="N44" i="10"/>
  <c r="L83" i="10"/>
  <c r="L89" i="10"/>
  <c r="N123" i="10"/>
  <c r="L80" i="10"/>
  <c r="N40" i="10"/>
  <c r="N52" i="10"/>
  <c r="N74" i="10"/>
  <c r="L77" i="10"/>
  <c r="L78" i="10"/>
  <c r="N106" i="10"/>
  <c r="N111" i="10"/>
  <c r="L128" i="10"/>
  <c r="N114" i="10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<sst xmlns="http://schemas.openxmlformats.org/spreadsheetml/2006/main" count="5650" uniqueCount="1377">
  <si>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</si>
  <si>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</si>
  <si>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</si>
  <si>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</si>
  <si>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</si>
  <si>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</si>
  <si>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</si>
  <si>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</si>
  <si>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</si>
  <si>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</si>
  <si>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</si>
  <si>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</si>
  <si>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</si>
  <si>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</si>
  <si>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</si>
  <si>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</si>
  <si>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</si>
  <si>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</si>
  <si>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</si>
  <si>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</si>
  <si>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</si>
  <si>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</si>
  <si>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</si>
  <si>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</si>
  <si>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</si>
  <si>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</si>
  <si>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</si>
  <si>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</si>
  <si>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</si>
  <si>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</si>
  <si>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</si>
  <si>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</si>
  <si>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</si>
  <si>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</si>
  <si>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</si>
  <si>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</si>
  <si>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</si>
  <si>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</si>
  <si>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</si>
  <si>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</si>
  <si>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</si>
  <si>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</si>
  <si>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</si>
  <si>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</si>
  <si>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</si>
  <si>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</si>
  <si>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</si>
  <si>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</si>
  <si>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</si>
  <si>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</si>
  <si>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</si>
  <si>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</si>
  <si>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</si>
  <si>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</si>
  <si>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</si>
  <si>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</si>
  <si>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</si>
  <si>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</si>
  <si>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</si>
  <si>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</si>
  <si>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</si>
  <si>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</si>
  <si>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</si>
  <si>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</si>
  <si>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</si>
  <si>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</si>
  <si>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</si>
  <si>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</si>
  <si>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</si>
  <si>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</si>
  <si>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</si>
  <si>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</si>
  <si>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</si>
  <si>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</si>
  <si>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</si>
  <si>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</si>
  <si>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</si>
  <si>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</si>
  <si>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</si>
  <si>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</si>
  <si>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</si>
  <si>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</si>
  <si>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</si>
  <si>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</si>
  <si>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</si>
  <si>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</si>
  <si>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</si>
  <si>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</si>
  <si>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</si>
  <si>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</si>
  <si>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</si>
  <si>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</si>
  <si>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</si>
  <si>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</si>
  <si>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</si>
  <si>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</si>
  <si>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</si>
  <si>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</si>
  <si>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</si>
  <si>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</si>
  <si>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</si>
  <si>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</si>
  <si>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</si>
  <si>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</si>
  <si>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</si>
  <si>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</si>
  <si>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</si>
  <si>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</si>
  <si>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</si>
  <si>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</si>
  <si>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</si>
  <si>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</si>
  <si>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</si>
  <si>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</si>
  <si>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</si>
  <si>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</si>
  <si>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</si>
  <si>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</si>
  <si>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</si>
  <si>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</si>
  <si>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</si>
  <si>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</si>
  <si>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</si>
  <si>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</si>
  <si>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</si>
  <si>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</si>
  <si>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</si>
  <si>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</si>
  <si>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</si>
  <si>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</si>
  <si>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</si>
  <si>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</si>
  <si>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</si>
  <si>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</si>
  <si>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</si>
  <si>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</si>
  <si>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</si>
  <si>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</si>
  <si>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</si>
  <si>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</si>
  <si>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</si>
  <si>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</si>
  <si>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</si>
  <si>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</si>
  <si>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</si>
  <si>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</si>
  <si>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</si>
  <si>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</si>
  <si>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</si>
  <si>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</si>
  <si>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</si>
  <si>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</si>
  <si>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</si>
  <si>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</si>
  <si>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</si>
  <si>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</si>
  <si>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</si>
  <si>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</si>
  <si>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</si>
  <si>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</si>
  <si>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</si>
  <si>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</si>
  <si>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</si>
  <si>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</si>
  <si>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</si>
  <si>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</si>
  <si>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</si>
  <si>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</si>
  <si>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</si>
  <si>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</si>
  <si>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</si>
  <si>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</si>
  <si>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</si>
  <si>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</si>
  <si>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</si>
  <si>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</si>
  <si>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</si>
  <si>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</si>
  <si>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</si>
  <si>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</si>
  <si>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</si>
  <si>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</si>
  <si>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</si>
  <si>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</si>
  <si>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</si>
  <si>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</si>
  <si>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</si>
  <si>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</si>
  <si>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</si>
  <si>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</si>
  <si>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</si>
  <si>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</si>
  <si>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</si>
  <si>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</si>
  <si>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</si>
  <si>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</si>
  <si>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</si>
  <si>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</si>
  <si>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</si>
  <si>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</si>
  <si>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</si>
  <si>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</si>
  <si>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</si>
  <si>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</si>
  <si>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</si>
  <si>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</si>
  <si>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</si>
  <si>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</si>
  <si>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</si>
  <si>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</si>
  <si>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</si>
  <si>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</si>
  <si>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</si>
  <si>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</si>
  <si>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</si>
  <si>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</si>
  <si>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</si>
  <si>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</si>
  <si>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</si>
  <si>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</si>
  <si>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</si>
  <si>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</si>
  <si>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</si>
  <si>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</si>
  <si>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</si>
  <si>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</si>
  <si>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</si>
  <si>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</si>
  <si>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</si>
  <si>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</si>
  <si>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</si>
  <si>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</si>
  <si>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</si>
  <si>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</si>
  <si>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</si>
  <si>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</si>
  <si>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</si>
  <si>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</si>
  <si>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</si>
  <si>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</si>
  <si>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</si>
  <si>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</si>
  <si>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</si>
  <si>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</si>
  <si>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</si>
  <si>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</si>
  <si>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</si>
  <si>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</si>
  <si>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</si>
  <si>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</si>
  <si>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</si>
  <si>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</si>
  <si>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</si>
  <si>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</si>
  <si>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</si>
  <si>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</si>
  <si>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</si>
  <si>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</si>
  <si>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</si>
  <si>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</si>
  <si>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</si>
  <si>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</si>
  <si>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</si>
  <si>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</si>
  <si>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</si>
  <si>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</si>
  <si>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</si>
  <si>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</si>
  <si>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</si>
  <si>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</si>
  <si>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</si>
  <si>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</si>
  <si>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</si>
  <si>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</si>
  <si>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</si>
  <si>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</si>
  <si>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</si>
  <si>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</si>
  <si>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</si>
  <si>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</si>
  <si>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</si>
  <si>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</si>
  <si>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</si>
  <si>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</si>
  <si>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</si>
  <si>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</si>
  <si>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</si>
  <si>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</si>
  <si>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</si>
  <si>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</si>
  <si>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</si>
  <si>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</si>
  <si>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</si>
  <si>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</si>
  <si>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</si>
  <si>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</si>
  <si>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</si>
  <si>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</si>
  <si>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</si>
  <si>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</si>
  <si>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</si>
  <si>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</si>
  <si>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</si>
  <si>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</si>
  <si>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</si>
  <si>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</si>
  <si>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</si>
  <si>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</si>
  <si>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</si>
  <si>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</si>
  <si>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</si>
  <si>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</si>
  <si>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</si>
  <si>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</si>
  <si>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</si>
  <si>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</si>
  <si>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</si>
  <si>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</si>
  <si>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</si>
  <si>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</si>
  <si>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</si>
  <si>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</si>
  <si>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</si>
  <si>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</si>
  <si>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</si>
  <si>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</si>
  <si>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</si>
  <si>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</si>
  <si>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</si>
  <si>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</si>
  <si>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</si>
  <si>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</si>
  <si>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</si>
  <si>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</si>
  <si>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</si>
  <si>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</si>
  <si>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</si>
  <si>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</si>
  <si>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</si>
  <si>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</si>
  <si>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</si>
  <si>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</si>
  <si>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</si>
  <si>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</si>
  <si>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</si>
  <si>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</si>
  <si>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</si>
  <si>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</si>
  <si>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</si>
  <si>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</si>
  <si>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</si>
  <si>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</si>
  <si>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</si>
  <si>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</si>
  <si>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</si>
  <si>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</si>
  <si>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</si>
  <si>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</si>
  <si>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</si>
  <si>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</si>
  <si>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</si>
  <si>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</si>
  <si>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</si>
  <si>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</si>
  <si>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</si>
  <si>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</si>
  <si>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</si>
  <si>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</si>
  <si>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</si>
  <si>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</si>
  <si>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</si>
  <si>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</si>
  <si>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</si>
  <si>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</si>
  <si>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</si>
  <si>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</si>
  <si>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</si>
  <si>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</si>
  <si>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</si>
  <si>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</si>
  <si>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</si>
  <si>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</si>
  <si>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</si>
  <si>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</si>
  <si>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</si>
  <si>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</si>
  <si>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</si>
  <si>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</si>
  <si>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</si>
  <si>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</si>
  <si>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</si>
  <si>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</si>
  <si>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</si>
  <si>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</si>
  <si>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</si>
  <si>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</si>
  <si>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</si>
  <si>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</si>
  <si>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</si>
  <si>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</si>
  <si>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</si>
  <si>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</si>
  <si>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</si>
  <si>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</si>
  <si>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</si>
  <si>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</si>
  <si>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</si>
  <si>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</si>
  <si>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</si>
  <si>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</si>
  <si>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</si>
  <si>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</si>
  <si>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</si>
  <si>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</si>
  <si>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</si>
  <si>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</si>
  <si>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</si>
  <si>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</si>
  <si>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</si>
  <si>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</si>
  <si>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</si>
  <si>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</si>
  <si>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</si>
  <si>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</si>
  <si>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</si>
  <si>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</si>
  <si>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</si>
  <si>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</si>
  <si>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</si>
  <si>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</si>
  <si>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</si>
  <si>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</si>
  <si>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</si>
  <si>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</si>
  <si>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</si>
  <si>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</si>
  <si>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</si>
  <si>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</si>
  <si>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</si>
  <si>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</si>
  <si>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</si>
  <si>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</si>
  <si>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</si>
  <si>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</si>
  <si>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</si>
  <si>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</si>
  <si>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</si>
  <si>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</si>
  <si>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</si>
  <si>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</si>
  <si>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</si>
  <si>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</si>
  <si>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</si>
  <si>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</si>
  <si>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</si>
  <si>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</si>
  <si>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</si>
  <si>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</si>
  <si>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</si>
  <si>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</si>
  <si>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</si>
  <si>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</si>
  <si>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</si>
  <si>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</si>
  <si>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</si>
  <si>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</si>
  <si>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</si>
  <si>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</si>
  <si>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</si>
  <si>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</si>
  <si>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</si>
  <si>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</si>
  <si>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</si>
  <si>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</si>
  <si>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</si>
  <si>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</si>
  <si>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</si>
  <si>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</si>
  <si>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</si>
  <si>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</si>
  <si>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</si>
  <si>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</si>
  <si>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</si>
  <si>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</si>
  <si>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</si>
  <si>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</si>
  <si>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</si>
  <si>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</si>
  <si>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</si>
  <si>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</si>
  <si>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</si>
  <si>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</si>
  <si>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</si>
  <si>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</si>
  <si>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</si>
  <si>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</si>
  <si>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</si>
  <si>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</si>
  <si>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</si>
  <si>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</si>
  <si>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</si>
  <si>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</si>
  <si>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</si>
  <si>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</si>
  <si>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</si>
  <si>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</si>
  <si>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</si>
  <si>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</si>
  <si>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</si>
  <si>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</si>
  <si>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</si>
  <si>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</si>
  <si>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</si>
  <si>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</si>
  <si>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</si>
  <si>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</si>
  <si>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</si>
  <si>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</si>
  <si>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</si>
  <si>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</si>
  <si>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</si>
  <si>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</si>
  <si>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</si>
  <si>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</si>
  <si>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</si>
  <si>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</si>
  <si>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</si>
  <si>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</si>
  <si>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</si>
  <si>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</si>
  <si>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</si>
  <si>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</si>
  <si>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</si>
  <si>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</si>
  <si>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</si>
  <si>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</si>
  <si>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</si>
  <si>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</si>
  <si>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</si>
  <si>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</si>
  <si>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</si>
  <si>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</si>
  <si>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</si>
  <si>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</si>
  <si>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</si>
  <si>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</si>
  <si>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</si>
  <si>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</si>
  <si>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</si>
  <si>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</si>
  <si>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</si>
  <si>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</si>
  <si>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</si>
  <si>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</si>
  <si>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</si>
  <si>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</si>
  <si>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</si>
  <si>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</si>
  <si>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</si>
  <si>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</si>
  <si>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</si>
  <si>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</si>
  <si>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</si>
  <si>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</si>
  <si>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</si>
  <si>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</si>
  <si>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</si>
  <si>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</si>
  <si>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</si>
  <si>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</si>
  <si>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</si>
  <si>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</si>
  <si>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</si>
  <si>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</si>
  <si>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</si>
  <si>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</si>
  <si>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</si>
  <si>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</si>
  <si>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</si>
  <si>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</si>
  <si>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</si>
  <si>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</si>
  <si>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</si>
  <si>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</si>
  <si>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</si>
  <si>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</si>
  <si>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</si>
  <si>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</si>
  <si>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</si>
  <si>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</si>
  <si>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</si>
  <si>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</si>
  <si>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</si>
  <si>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</si>
  <si>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</si>
  <si>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</si>
  <si>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</si>
  <si>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</si>
  <si>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</si>
  <si>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</si>
  <si>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</si>
  <si>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</si>
  <si>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</si>
  <si>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</si>
  <si>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</si>
  <si>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</si>
  <si>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</si>
  <si>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</si>
  <si>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</si>
  <si>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</si>
  <si>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</si>
  <si>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</si>
  <si>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</si>
  <si>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</si>
  <si>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</si>
  <si>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</si>
  <si>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</si>
  <si>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</si>
  <si>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</si>
  <si>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</si>
  <si>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</si>
  <si>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</si>
  <si>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</si>
  <si>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</si>
  <si>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</si>
  <si>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</si>
  <si>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</si>
  <si>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</si>
  <si>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</si>
  <si>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</si>
  <si>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</si>
  <si>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</si>
  <si>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</si>
  <si>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</si>
  <si>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</si>
  <si>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</si>
  <si>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</si>
  <si>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</si>
  <si>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</si>
  <si>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</si>
  <si>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</si>
  <si>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</si>
  <si>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</si>
  <si>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</si>
  <si>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</si>
  <si>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</si>
  <si>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</si>
  <si>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</si>
  <si>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</si>
  <si>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</si>
  <si>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</si>
  <si>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</si>
  <si>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</si>
  <si>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</si>
  <si>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</si>
  <si>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</si>
  <si>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</si>
  <si>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</si>
  <si>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</si>
  <si>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</si>
  <si>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</si>
  <si>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</si>
  <si>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</si>
  <si>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</si>
  <si>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</si>
  <si>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</si>
  <si>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</si>
  <si>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</si>
  <si>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</si>
  <si>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</si>
  <si>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</si>
  <si>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</si>
  <si>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</si>
  <si>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</si>
  <si>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</si>
  <si>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</si>
  <si>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</si>
  <si>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</si>
  <si>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</si>
  <si>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</si>
  <si>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</si>
  <si>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</si>
  <si>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</si>
  <si>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</si>
  <si>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</si>
  <si>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</si>
  <si>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</si>
  <si>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</si>
  <si>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</si>
  <si>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</si>
  <si>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</si>
  <si>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</si>
  <si>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</si>
  <si>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</si>
  <si>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</si>
  <si>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</si>
  <si>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</si>
  <si>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</si>
  <si>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</si>
  <si>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</si>
  <si>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</si>
  <si>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</si>
  <si>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</si>
  <si>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</si>
  <si>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</si>
  <si>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</si>
  <si>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</si>
  <si>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</si>
  <si>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</si>
  <si>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</si>
  <si>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</si>
  <si>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</si>
  <si>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</si>
  <si>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</si>
  <si>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</si>
  <si>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</si>
  <si>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</si>
  <si>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</si>
  <si>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</si>
  <si>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</si>
  <si>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</si>
  <si>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</si>
  <si>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</si>
  <si>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</si>
  <si>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</si>
  <si>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</si>
  <si>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</si>
  <si>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</si>
  <si>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</si>
  <si>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</si>
  <si>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</si>
  <si>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</si>
  <si>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</si>
  <si>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</si>
  <si>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</si>
  <si>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</si>
  <si>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</si>
  <si>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</si>
  <si>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</si>
  <si>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</si>
  <si>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</si>
  <si>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</si>
  <si>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</si>
  <si>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</si>
  <si>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</si>
  <si>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</si>
  <si>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</si>
  <si>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</si>
  <si>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</si>
  <si>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</si>
  <si>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</si>
  <si>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</si>
  <si>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</si>
  <si>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</si>
  <si>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</si>
  <si>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</si>
  <si>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</si>
  <si>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</si>
  <si>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</si>
  <si>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</si>
  <si>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</si>
  <si>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</si>
  <si>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</si>
  <si>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</si>
  <si>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</si>
  <si>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</si>
  <si>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</si>
  <si>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</si>
  <si>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</si>
  <si>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</si>
  <si>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</si>
  <si>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</si>
  <si>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</si>
  <si>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</si>
  <si>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</si>
  <si>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</si>
  <si>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</si>
  <si>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</si>
  <si>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</si>
  <si>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</si>
  <si>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</si>
  <si>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</si>
  <si>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</si>
  <si>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</si>
  <si>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</si>
  <si>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</si>
  <si>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</si>
  <si>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</si>
  <si>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</si>
  <si>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</si>
  <si>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</si>
  <si>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</si>
  <si>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</si>
  <si>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</si>
  <si>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</si>
  <si>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</si>
  <si>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</si>
  <si>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</si>
  <si>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</si>
  <si>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</si>
  <si>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</si>
  <si>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</si>
  <si>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</si>
  <si>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</si>
  <si>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</si>
  <si>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</si>
  <si>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</si>
  <si>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</si>
  <si>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</si>
  <si>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</si>
  <si>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</si>
  <si>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</si>
  <si>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</si>
  <si>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</si>
  <si>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</si>
  <si>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</si>
  <si>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</si>
  <si>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</si>
  <si>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</si>
  <si>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</si>
  <si>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</si>
  <si>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</si>
  <si>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</si>
  <si>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</si>
  <si>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</si>
  <si>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</si>
  <si>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</si>
  <si>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</si>
  <si>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</si>
  <si>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</si>
  <si>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</si>
  <si>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</si>
  <si>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</si>
  <si>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</si>
  <si>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</si>
  <si>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</si>
  <si>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</si>
  <si>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</si>
  <si>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</si>
  <si>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</si>
  <si>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</si>
  <si>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</si>
  <si>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</si>
  <si>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</si>
  <si>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</si>
  <si>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</si>
  <si>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</si>
  <si>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</si>
  <si>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</si>
  <si>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</si>
  <si>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</si>
  <si>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</si>
  <si>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</si>
  <si>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</si>
  <si>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</si>
  <si>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</si>
  <si>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</si>
  <si>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</si>
  <si>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</si>
  <si>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</si>
  <si>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</si>
  <si>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</si>
  <si>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</si>
  <si>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</si>
  <si>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</si>
  <si>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</si>
  <si>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</si>
  <si>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</si>
  <si>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</si>
  <si>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</si>
  <si>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</si>
  <si>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</si>
  <si>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</si>
  <si>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</si>
  <si>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</si>
  <si>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</si>
  <si>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</si>
  <si>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</si>
  <si>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</si>
  <si>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</si>
  <si>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</si>
  <si>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</si>
  <si>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</si>
  <si>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</si>
  <si>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</si>
  <si>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</si>
  <si>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</si>
  <si>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</si>
  <si>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</si>
  <si>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</si>
  <si>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</si>
  <si>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</si>
  <si>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</si>
  <si>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</si>
  <si>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</si>
  <si>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</si>
  <si>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</si>
  <si>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</si>
  <si>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</si>
  <si>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</si>
  <si>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</si>
  <si>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</si>
  <si>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</si>
  <si>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</si>
  <si>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</si>
  <si>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</si>
  <si>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</si>
  <si>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</si>
  <si>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</si>
  <si>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</si>
  <si>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</si>
  <si>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</si>
  <si>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</si>
  <si>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</si>
  <si>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</si>
  <si>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</si>
  <si>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</si>
  <si>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</si>
  <si>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</si>
  <si>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e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</si>
  <si>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</si>
  <si>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</si>
  <si>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</si>
  <si>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</si>
  <si>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</si>
  <si>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</si>
  <si>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</si>
  <si>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</si>
  <si>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</si>
  <si>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</si>
  <si>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</si>
  <si>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</si>
  <si>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</si>
  <si>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</si>
  <si>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</si>
  <si>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</si>
  <si>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</si>
  <si>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</si>
  <si>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</si>
  <si>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</si>
  <si>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</si>
  <si>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</si>
  <si>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</si>
  <si>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</si>
  <si>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</si>
  <si>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</si>
  <si>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</si>
  <si>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</si>
  <si>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</si>
  <si>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</si>
  <si>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</si>
  <si>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</si>
  <si>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</si>
  <si>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</si>
  <si>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</si>
  <si>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</si>
  <si>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</si>
  <si>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</si>
  <si>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</si>
  <si>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</si>
  <si>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</si>
  <si>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</si>
  <si>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</si>
  <si>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</si>
  <si>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</si>
  <si>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</si>
  <si>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</si>
  <si>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</si>
  <si>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</si>
  <si>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</si>
  <si>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</si>
  <si>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</si>
  <si>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</si>
  <si>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</si>
  <si>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</si>
  <si>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</si>
  <si>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</si>
  <si>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</si>
  <si>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</si>
  <si>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</si>
  <si>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</si>
  <si>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</si>
  <si>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</si>
  <si>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</si>
  <si>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</si>
  <si>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</si>
  <si>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</si>
  <si>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</si>
  <si>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</si>
  <si>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</si>
  <si>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</si>
  <si>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</si>
  <si>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</si>
  <si>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</si>
  <si>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</si>
  <si>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</si>
  <si>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</si>
  <si>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</si>
  <si>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</si>
  <si>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</si>
  <si>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</si>
  <si>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</si>
  <si>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</si>
  <si>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</si>
  <si>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</si>
  <si>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</si>
  <si>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</si>
  <si>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</si>
  <si>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</si>
  <si>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</si>
  <si>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</si>
  <si>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</si>
  <si>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</si>
  <si>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</si>
  <si>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</si>
  <si>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</si>
  <si>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</si>
  <si>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</si>
  <si>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</si>
  <si>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</si>
  <si>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</si>
  <si>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</si>
  <si>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</si>
  <si>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</si>
  <si>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</si>
  <si>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</si>
  <si>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</si>
  <si>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</si>
  <si>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</si>
  <si>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</si>
  <si>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</si>
  <si>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</si>
  <si>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</si>
  <si>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</si>
  <si>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</si>
  <si>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</si>
  <si>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</si>
  <si>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</si>
  <si>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</si>
  <si>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</si>
  <si>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</si>
  <si>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</si>
  <si>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</si>
  <si>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</si>
  <si>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</si>
  <si>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</si>
  <si>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</si>
  <si>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</si>
  <si>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</si>
  <si>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</si>
  <si>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</si>
  <si>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</si>
  <si>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</si>
  <si>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</si>
  <si>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</si>
  <si>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</si>
  <si>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</si>
  <si>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</si>
  <si>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</si>
  <si>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</si>
  <si>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</si>
  <si>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</si>
  <si>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</si>
  <si>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</si>
  <si>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</si>
  <si>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</si>
  <si>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</si>
  <si>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</si>
  <si>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</si>
  <si>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</si>
  <si>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</si>
  <si>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</si>
  <si>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</si>
  <si>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</si>
  <si>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</si>
  <si>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</si>
  <si>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</si>
  <si>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</si>
  <si>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</si>
  <si>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</si>
  <si>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</si>
  <si>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</si>
  <si>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</si>
  <si>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</si>
  <si>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</si>
  <si>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</si>
  <si>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</si>
  <si>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</si>
  <si>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</si>
  <si>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</si>
  <si>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</si>
  <si>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</si>
  <si>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</si>
  <si>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</si>
  <si>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</si>
  <si>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</si>
  <si>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</si>
  <si>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</si>
  <si>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</si>
  <si>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</si>
  <si>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</si>
  <si>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</si>
  <si>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</si>
  <si>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</si>
  <si>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</si>
  <si>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</si>
  <si>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</si>
  <si>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</si>
  <si>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</si>
  <si>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</si>
  <si>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</si>
  <si>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</si>
  <si>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</si>
  <si>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</si>
  <si>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</si>
  <si>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</si>
  <si>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</si>
  <si>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</si>
  <si>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</si>
  <si>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</si>
  <si>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</si>
  <si>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</si>
  <si>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</si>
  <si>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</si>
  <si>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</si>
  <si>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</si>
  <si>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</si>
  <si>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</si>
  <si>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</si>
  <si>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</si>
  <si>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</si>
  <si>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</si>
  <si>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</si>
  <si>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</si>
  <si>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</si>
  <si>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</si>
  <si>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</si>
  <si>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</si>
  <si>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</si>
  <si>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</si>
  <si>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</si>
  <si>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</si>
  <si>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</si>
  <si>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</si>
  <si>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</si>
  <si>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</si>
  <si>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</si>
  <si>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</si>
  <si>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</si>
  <si>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</si>
  <si>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</si>
  <si>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</si>
  <si>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</si>
  <si>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</si>
  <si>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</si>
  <si>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</si>
  <si>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</si>
  <si>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</si>
  <si>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</si>
  <si>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</si>
  <si>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</si>
  <si>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</si>
  <si>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</si>
  <si>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</si>
  <si>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</si>
  <si>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</si>
  <si>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</si>
  <si>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</si>
  <si>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</si>
  <si>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</si>
  <si>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</si>
  <si>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</si>
  <si>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</si>
  <si>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Realizado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</si>
  <si>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</si>
  <si>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</si>
  <si>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</si>
  <si>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</si>
  <si>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</si>
  <si>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</si>
  <si>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</si>
  <si>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</si>
  <si>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</si>
  <si>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</si>
  <si>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</si>
  <si>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</si>
  <si>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</si>
  <si>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</si>
  <si>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</si>
  <si>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</si>
  <si>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</si>
  <si>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</si>
  <si>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</si>
  <si>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</si>
  <si>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</si>
  <si>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</si>
  <si>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</si>
  <si>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</si>
  <si>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</si>
  <si>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</si>
  <si>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</si>
  <si>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</si>
  <si>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</si>
  <si>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</si>
  <si>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</si>
  <si>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</si>
  <si>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</si>
  <si>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</si>
  <si>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</si>
  <si>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</si>
  <si>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</si>
  <si>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</si>
  <si>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MC1 07h46 / Em aplicação Capina Química + R7D (ZEVxZPT - ZPTxZEV)</t>
  </si>
  <si>
    <t>Substituição de Jacaré</t>
  </si>
  <si>
    <t>TP pront 11h47 / Sem oportunidade de faixa</t>
  </si>
  <si>
    <t>TP pronto11h47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</si>
  <si>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</si>
  <si>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</si>
  <si>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</si>
  <si>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</si>
  <si>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</si>
  <si>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</si>
  <si>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</si>
  <si>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</si>
  <si>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</si>
  <si>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</si>
  <si>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</si>
  <si>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</si>
  <si>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TP pronto 08h26 / Em intrervalo das 09h34 até 11h04.</t>
  </si>
  <si>
    <t>TP pronto 08h26 / Realizado intrervalo das 09h34 até 11h04.</t>
  </si>
  <si>
    <t xml:space="preserve">Previsão de MC1 12h30 / </t>
  </si>
  <si>
    <t>MC1 12h38 / Em intervalo 15h38 até 17h48.</t>
  </si>
  <si>
    <t>TP pronto as 09h00 / Em intervalo das 11h04 até 12h34</t>
  </si>
  <si>
    <t>TP pronto as 09h00 / Em intervalo das 11h04 até 12h34/ Produção impactado devido W59 trabalhando na descarga de dormentes no mesmo local da TP</t>
  </si>
  <si>
    <t>MC1 08h26 / autorizado entrada na via 10h37 / Em intervalo para descarga</t>
  </si>
  <si>
    <t>MC1 08h26 / autorizado entrada na via 10h37 / Realizado intervalo para descarga</t>
  </si>
  <si>
    <t xml:space="preserve">TP pronto 09h00 / Realizado intervalo das 09h37 até 11h07 / </t>
  </si>
  <si>
    <t>Alterado a programação para NIvelamento / TP pronto 09h00 / Realizado intervalo das 09h37 até 11h07 / Produção 22metros de nivelamento</t>
  </si>
  <si>
    <t>TP pronto 09h00 / 1º parcial  intervalo das 10h00 até 11h00 / 2º parcial -</t>
  </si>
  <si>
    <t>TP pronto 09h00 / 1º parcial  intervalo das 10h00 até 11h00 (produção 20 dormentes) / 2º parcial - 16h14 até 17h14.</t>
  </si>
  <si>
    <t>José Nilton</t>
  </si>
  <si>
    <t>TP pronto 09h00 / 1º parcial  intervalo das 10h00 até 11h00 (produção 20 dormentes) / 2º parcial - 16h14 até 17h14. (Produção 14 dormentes / 25metros de limpeza/30metros de nivelamento</t>
  </si>
  <si>
    <t>TP pronto 08h50 /  1º parcial intervalo das 10h00 até 11h00. (produção 15m, devido avaria no equipamento)</t>
  </si>
  <si>
    <t>TP pronto 08h50 /  1º parcial intervalo das 10h00 até 11h00. (produção 15m, devido avaria no equipamento) / 2ºparcial  16h30 até 17h30</t>
  </si>
  <si>
    <t>R7D</t>
  </si>
  <si>
    <t>MC1 08h51 / Em inspeção R7D.</t>
  </si>
  <si>
    <t>MC1 08h51 / Realizado inspeção R7D.</t>
  </si>
  <si>
    <t>MC1 07h44 / Em deslocamento</t>
  </si>
  <si>
    <t>MC1 07h44 / Realizado deslocamento</t>
  </si>
  <si>
    <t>Descarga de dormentes</t>
  </si>
  <si>
    <t>MC1 07h42 / Realizado descarga de dormentes.</t>
  </si>
  <si>
    <t>TP pronto  09h15 / Realizado intervalo das 09h45 até 11h15</t>
  </si>
  <si>
    <t>TP pronto  09h15 / Em intervalo das 09h45 até 11h15</t>
  </si>
  <si>
    <t>Não solicita MC1 / Problemas com RDC</t>
  </si>
  <si>
    <t>TP programado para 09h00 /  Oportunidade de  faixa das 10h00 até 11h30 / TP não solicitou intervalo devido quebra no caminhão.</t>
  </si>
  <si>
    <t>TP pronto 08h48 /  Previsão de faixa após R23 as 10h30, devido condições instável, sem possibilidade para execução de solda.</t>
  </si>
  <si>
    <t>TP não consegue realizar solda, devido não conseguir deslocar os equipamentos para o local de trabalho, (Motivo Y92 parado  no retropatio), solicitou intervalo de 40min para substituição de tampão / Concedido intervalo das 11h07 até 11h47, liberado 11h56 /</t>
  </si>
  <si>
    <t xml:space="preserve">Em intervalo das 10h37 até 12h07 / </t>
  </si>
  <si>
    <t xml:space="preserve">Realizado intervalo das 10h37 até 12h07 / </t>
  </si>
  <si>
    <t xml:space="preserve">MC1 07h23 / pronto 07h45 / Em deslocamento das turmas / </t>
  </si>
  <si>
    <t>TP embarcado no W62 / Aguardando pronto</t>
  </si>
  <si>
    <t>Cancelado iintervalo / devido A74 encontrar trilho quebrado no km 90+750 / realocado turma para execução emergêncial</t>
  </si>
  <si>
    <t xml:space="preserve">MC1 09h14 / Aguardando oportunidade de faixa / </t>
  </si>
  <si>
    <t>MC1 09h14 / Sem Oportunidade de faixa</t>
  </si>
  <si>
    <t>ZPT105-1</t>
  </si>
  <si>
    <t>ZKW102-1</t>
  </si>
  <si>
    <t>ZPT-ZKW</t>
  </si>
  <si>
    <t>ZPTZKW</t>
  </si>
  <si>
    <t>MC1  07h15 / Em inspeção R7D.</t>
  </si>
  <si>
    <t xml:space="preserve">TP pronto 08h26 / Em intervalo das 10h50 até 12h20 / </t>
  </si>
  <si>
    <t>TP pronto 08h26 / Realizado intervalo das 10h50 até 12h20 / 2º parcial - 13h37 até 15h07</t>
  </si>
  <si>
    <t>PDM - Substituição de trilho</t>
  </si>
  <si>
    <t>Previsão de pronto 09h30 /</t>
  </si>
  <si>
    <t>TP pronto 08h13 / Em intervalo 08h45 até 1h15</t>
  </si>
  <si>
    <t>Descarga de barra</t>
  </si>
  <si>
    <t>Descanso da equipe 12h40, previsão de solicitar MC1 14h00</t>
  </si>
  <si>
    <t>ZQBZB-ZRX</t>
  </si>
  <si>
    <t>ZQBZBVZRX</t>
  </si>
  <si>
    <t>Em inspeção R7D.</t>
  </si>
  <si>
    <t xml:space="preserve">TP pronto 09h00 / </t>
  </si>
  <si>
    <t>Jonas</t>
  </si>
  <si>
    <t>TP em preparação</t>
  </si>
  <si>
    <t>ZXP-2</t>
  </si>
  <si>
    <t>189ZFY/ZXP189</t>
  </si>
  <si>
    <t xml:space="preserve">MC1 07h39 / </t>
  </si>
  <si>
    <t>PDM -Substituição de dormentes</t>
  </si>
  <si>
    <t>Limpeza de lastro</t>
  </si>
  <si>
    <t>ZYQZEM</t>
  </si>
  <si>
    <t>Bloco - TP's Dormentes + Solda + V89</t>
  </si>
  <si>
    <t xml:space="preserve">TP's pronto 09h00 . </t>
  </si>
  <si>
    <t>ZEM130-1</t>
  </si>
  <si>
    <t>Não solicita MC1/ RDC avariado</t>
  </si>
  <si>
    <t/>
  </si>
  <si>
    <t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t>
  </si>
  <si>
    <t>Aguardando Ativos entrar no bloco</t>
  </si>
  <si>
    <t>MC1 07h41 / Em deslocamento para km de trabalho</t>
  </si>
  <si>
    <t xml:space="preserve">MC1 07h20 / Em deslocamento para  km de trabalho / </t>
  </si>
  <si>
    <t xml:space="preserve">MC1 07h32 / Em deslocamento para km de trabalho / </t>
  </si>
  <si>
    <t>Aguardando MC1</t>
  </si>
  <si>
    <t>MC1 08h56</t>
  </si>
  <si>
    <t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t>
  </si>
  <si>
    <t>Recolhimento de dormentes</t>
  </si>
  <si>
    <t>MC1 08h17 / aguardando passagem do Y52</t>
  </si>
  <si>
    <t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t>
  </si>
  <si>
    <t>Em intervalo das 07h54 até 13h24</t>
  </si>
  <si>
    <t>Socaria Mecanizada</t>
  </si>
  <si>
    <t>Descarga de Dormentes / Recolhimento de dormentes / Descarga de Pedra</t>
  </si>
  <si>
    <t>Execução de solda - Condicionado a temperatura (obs: Sombra do intervalo da Modernização)</t>
  </si>
  <si>
    <t>TP pronto 08h17 / Em intervalo das 08h36 até 11h36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</si>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</sst>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1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6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0" fontId="24" fillId="16" borderId="2" xfId="0" quotePrefix="1" applyFont="1" applyFill="1" applyBorder="1" applyAlignment="1">
      <alignment horizontal="center" vertical="center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33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32" headerRowBorderDxfId="230" tableBorderDxfId="231" totalsRowBorderDxfId="229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28"/>
    <tableColumn id="4" xr3:uid="{062C67FE-0D06-4582-BA9C-B087681F34EC}" name="SUB" dataDxfId="227"/>
    <tableColumn id="5" xr3:uid="{1DF130D1-4D15-4DFF-8266-F1B81CAA897E}" name="KM Inicio" dataDxfId="226"/>
    <tableColumn id="6" xr3:uid="{A344A0E9-F964-4FE5-9EB0-2661309404E9}" name="KM Fim" dataDxfId="225"/>
    <tableColumn id="7" xr3:uid="{B0ED4DF3-274E-46B6-A2D1-0985F47224C1}" name="Trecho" dataDxfId="224"/>
    <tableColumn id="8" xr3:uid="{1DE44FFC-B2F5-4DE5-A7E5-915DA69A16F8}" name="SB" dataDxfId="223"/>
    <tableColumn id="9" xr3:uid="{7841069B-E29E-4A5E-B561-931B24D14782}" name="NOME SUB" dataDxfId="222"/>
    <tableColumn id="10" xr3:uid="{01B251F8-5EA1-4C87-81E3-9BD14100B544}" name="Trecho Coordenação" dataDxfId="221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0"/>
    <tableColumn id="8" xr3:uid="{98E82858-1ECA-4DB3-8AE4-BBB972FC487D}" name="CORRELATO" dataDxfId="219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18" dataDxfId="217" headerRowBorderDxfId="215" tableBorderDxfId="216">
  <autoFilter ref="A1:A216" xr:uid="{0436727B-5FB8-4B0E-A1C6-DFB9231E4B16}"/>
  <tableColumns count="1">
    <tableColumn id="1" xr3:uid="{D0196BA9-8675-415E-BBE0-E5D0002285D2}" name="BLOCO" dataDxfId="214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>
    <filterColumn colId="1">
      <filters>
        <dateGroupItem year="2026" month="3" day="6" dateTimeGrouping="day"/>
      </filters>
    </filterColumn>
    <filterColumn colId="3">
      <filters>
        <filter val="MOD ZEZ"/>
        <filter val="MOD ZGP"/>
        <filter val="MOD ZRB"/>
      </filters>
    </filterColumn>
    <filterColumn colId="5">
      <filters>
        <filter val="BLOCO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ySplit="3" topLeftCell="AV193" activePane="bottomRight" state="frozen"/>
      <selection pane="bottomRight" activeCell="BH220" sqref="BH220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customWidth="1"/>
    <col min="58" max="58" width="8.42578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 t="s">
        <v>919</v>
      </c>
      <c r="B1" s="197" t="s">
        <v>920</v>
      </c>
      <c r="C1" s="198"/>
      <c r="D1" s="198"/>
      <c r="E1" s="3"/>
      <c r="F1" s="197" t="s">
        <v>921</v>
      </c>
      <c r="G1" s="198"/>
      <c r="H1" s="199"/>
      <c r="I1" s="198"/>
      <c r="J1" s="198"/>
      <c r="K1" s="198"/>
      <c r="L1" s="198"/>
      <c r="M1" s="198"/>
      <c r="N1" s="198"/>
      <c r="O1" s="198"/>
      <c r="P1" s="198"/>
      <c r="Q1" s="198"/>
      <c r="R1" s="198"/>
      <c r="S1" s="198"/>
      <c r="T1" s="198"/>
      <c r="U1" s="198"/>
      <c r="V1" s="198"/>
      <c r="W1" s="198"/>
      <c r="X1" s="198"/>
      <c r="Y1" s="198"/>
      <c r="Z1" s="198"/>
      <c r="AA1" s="198"/>
      <c r="AB1" s="198"/>
      <c r="AC1" s="198"/>
      <c r="AD1" s="198"/>
      <c r="AE1" s="198"/>
      <c r="AF1" s="198"/>
      <c r="AG1" s="200"/>
      <c r="AH1" s="5"/>
      <c r="AI1" s="204" t="s">
        <v>922</v>
      </c>
      <c r="AJ1" s="205"/>
      <c r="AK1" s="205"/>
      <c r="AL1" s="205"/>
      <c r="AM1" s="206"/>
      <c r="AN1" s="207"/>
      <c r="AO1" s="205"/>
      <c r="AP1" s="205"/>
      <c r="AQ1" s="205"/>
      <c r="AR1" s="205"/>
      <c r="AS1" s="205"/>
      <c r="AT1" s="205"/>
      <c r="AU1" s="205"/>
      <c r="AV1" s="205"/>
      <c r="AW1" s="205"/>
      <c r="AX1" s="205"/>
      <c r="AY1" s="205"/>
      <c r="AZ1" s="205"/>
      <c r="BA1" s="205"/>
      <c r="BB1" s="205"/>
      <c r="BC1" s="205"/>
      <c r="BD1" s="205"/>
      <c r="BE1" s="205"/>
      <c r="BF1" s="208"/>
      <c r="BG1" s="5"/>
      <c r="BH1" s="209" t="s">
        <v>923</v>
      </c>
      <c r="BI1" s="210"/>
      <c r="BJ1" s="210"/>
      <c r="BK1" s="211"/>
      <c r="BL1" s="5"/>
      <c r="BM1" s="201" t="s">
        <v>924</v>
      </c>
      <c r="BN1" s="202"/>
      <c r="BO1" s="202"/>
      <c r="BP1" s="202"/>
      <c r="BQ1" s="202"/>
      <c r="BR1" s="202"/>
      <c r="BS1" s="203"/>
      <c r="BT1" s="8"/>
    </row>
    <row r="2" spans="1:72" s="7" customFormat="1" ht="11.25">
      <c r="A2" s="1"/>
      <c r="B2" s="1"/>
      <c r="C2" s="2"/>
      <c r="D2" s="1"/>
      <c r="E2" s="3"/>
      <c r="F2" s="20" t="s">
        <v>925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926</v>
      </c>
      <c r="T2" s="21"/>
      <c r="U2" s="21"/>
      <c r="V2" s="21"/>
      <c r="W2" s="24"/>
      <c r="X2" s="21"/>
      <c r="Y2" s="22"/>
      <c r="Z2" s="4"/>
      <c r="AA2" s="20" t="s">
        <v>927</v>
      </c>
      <c r="AB2" s="21"/>
      <c r="AC2" s="21"/>
      <c r="AD2" s="21"/>
      <c r="AE2" s="21"/>
      <c r="AF2" s="21"/>
      <c r="AG2" s="22"/>
      <c r="AH2" s="5"/>
      <c r="AI2" s="204" t="s">
        <v>925</v>
      </c>
      <c r="AJ2" s="205"/>
      <c r="AK2" s="205"/>
      <c r="AL2" s="205"/>
      <c r="AM2" s="206"/>
      <c r="AN2" s="207"/>
      <c r="AO2" s="205"/>
      <c r="AP2" s="205"/>
      <c r="AQ2" s="208"/>
      <c r="AR2" s="6"/>
      <c r="AS2" s="204" t="s">
        <v>928</v>
      </c>
      <c r="AT2" s="205"/>
      <c r="AU2" s="205"/>
      <c r="AV2" s="205"/>
      <c r="AW2" s="205"/>
      <c r="AX2" s="205"/>
      <c r="AY2" s="208"/>
      <c r="AZ2" s="6"/>
      <c r="BA2" s="190" t="s">
        <v>929</v>
      </c>
      <c r="BB2" s="194"/>
      <c r="BC2" s="204" t="s">
        <v>926</v>
      </c>
      <c r="BD2" s="205"/>
      <c r="BE2" s="205"/>
      <c r="BF2" s="208"/>
      <c r="BG2" s="5"/>
      <c r="BH2" s="212"/>
      <c r="BI2" s="213"/>
      <c r="BJ2" s="213"/>
      <c r="BK2" s="214"/>
      <c r="BL2" s="5"/>
      <c r="BM2" s="215"/>
      <c r="BN2" s="216"/>
      <c r="BO2" s="216"/>
      <c r="BP2" s="216"/>
      <c r="BQ2" s="216"/>
      <c r="BR2" s="216"/>
      <c r="BS2" s="217"/>
      <c r="BT2" s="8"/>
    </row>
    <row r="3" spans="1:72" s="7" customFormat="1" ht="11.25">
      <c r="A3" s="1"/>
      <c r="B3" s="1"/>
      <c r="C3" s="2"/>
      <c r="D3" s="1"/>
      <c r="E3" s="48"/>
      <c r="F3" s="49" t="s">
        <v>930</v>
      </c>
      <c r="G3" s="50"/>
      <c r="H3" s="149" t="s">
        <v>931</v>
      </c>
      <c r="I3" s="51"/>
      <c r="J3" s="51"/>
      <c r="K3" s="51"/>
      <c r="L3" s="50"/>
      <c r="M3" s="51"/>
      <c r="N3" s="51"/>
      <c r="O3" s="49" t="s">
        <v>928</v>
      </c>
      <c r="P3" s="50"/>
      <c r="Q3" s="49" t="s">
        <v>932</v>
      </c>
      <c r="R3" s="50"/>
      <c r="S3" s="49" t="s">
        <v>933</v>
      </c>
      <c r="T3" s="51"/>
      <c r="U3" s="125"/>
      <c r="V3" s="50"/>
      <c r="W3" s="52" t="s">
        <v>934</v>
      </c>
      <c r="X3" s="53"/>
      <c r="Y3" s="54"/>
      <c r="Z3" s="55"/>
      <c r="AA3" s="56" t="s">
        <v>935</v>
      </c>
      <c r="AB3" s="57"/>
      <c r="AC3" s="57"/>
      <c r="AD3" s="58"/>
      <c r="AE3" s="59" t="s">
        <v>936</v>
      </c>
      <c r="AF3" s="60"/>
      <c r="AG3" s="61"/>
      <c r="AH3" s="62"/>
      <c r="AI3" s="190" t="s">
        <v>930</v>
      </c>
      <c r="AJ3" s="194"/>
      <c r="AK3" s="190" t="s">
        <v>931</v>
      </c>
      <c r="AL3" s="191"/>
      <c r="AM3" s="192"/>
      <c r="AN3" s="193"/>
      <c r="AO3" s="191"/>
      <c r="AP3" s="191"/>
      <c r="AQ3" s="194"/>
      <c r="AR3" s="63"/>
      <c r="AS3" s="195" t="s">
        <v>937</v>
      </c>
      <c r="AT3" s="196"/>
      <c r="AU3" s="195" t="s">
        <v>938</v>
      </c>
      <c r="AV3" s="196"/>
      <c r="AW3" s="195" t="s">
        <v>939</v>
      </c>
      <c r="AX3" s="196"/>
      <c r="AY3" s="63" t="s">
        <v>940</v>
      </c>
      <c r="AZ3" s="63"/>
      <c r="BA3" s="218"/>
      <c r="BB3" s="219"/>
      <c r="BC3" s="190" t="s">
        <v>933</v>
      </c>
      <c r="BD3" s="191"/>
      <c r="BE3" s="191"/>
      <c r="BF3" s="194"/>
      <c r="BG3" s="62"/>
      <c r="BH3" s="212"/>
      <c r="BI3" s="213"/>
      <c r="BJ3" s="213"/>
      <c r="BK3" s="214"/>
      <c r="BL3" s="62"/>
      <c r="BM3" s="201" t="s">
        <v>941</v>
      </c>
      <c r="BN3" s="202"/>
      <c r="BO3" s="202"/>
      <c r="BP3" s="203"/>
      <c r="BQ3" s="201" t="s">
        <v>707</v>
      </c>
      <c r="BR3" s="202"/>
      <c r="BS3" s="203"/>
      <c r="BT3" s="155"/>
    </row>
    <row r="4" spans="1:72" s="8" customFormat="1" ht="11.25">
      <c r="A4" s="39" t="s">
        <v>942</v>
      </c>
      <c r="B4" s="40" t="s">
        <v>943</v>
      </c>
      <c r="C4" s="41" t="s">
        <v>942</v>
      </c>
      <c r="D4" s="42" t="s">
        <v>944</v>
      </c>
      <c r="E4" s="43"/>
      <c r="F4" s="42" t="s">
        <v>944</v>
      </c>
      <c r="G4" s="39" t="s">
        <v>942</v>
      </c>
      <c r="H4" s="117" t="s">
        <v>943</v>
      </c>
      <c r="I4" s="40" t="s">
        <v>943</v>
      </c>
      <c r="J4" s="40" t="s">
        <v>943</v>
      </c>
      <c r="K4" s="40" t="s">
        <v>943</v>
      </c>
      <c r="L4" s="40" t="s">
        <v>943</v>
      </c>
      <c r="M4" s="40" t="s">
        <v>943</v>
      </c>
      <c r="N4" s="40" t="s">
        <v>943</v>
      </c>
      <c r="O4" s="40" t="s">
        <v>943</v>
      </c>
      <c r="P4" s="40" t="s">
        <v>943</v>
      </c>
      <c r="Q4" s="40" t="s">
        <v>943</v>
      </c>
      <c r="R4" s="39" t="s">
        <v>942</v>
      </c>
      <c r="S4" s="42" t="s">
        <v>944</v>
      </c>
      <c r="T4" s="42" t="s">
        <v>944</v>
      </c>
      <c r="U4" s="39" t="s">
        <v>942</v>
      </c>
      <c r="V4" s="44" t="s">
        <v>943</v>
      </c>
      <c r="W4" s="44" t="s">
        <v>943</v>
      </c>
      <c r="X4" s="42" t="s">
        <v>944</v>
      </c>
      <c r="Y4" s="42" t="s">
        <v>944</v>
      </c>
      <c r="Z4" s="42" t="s">
        <v>944</v>
      </c>
      <c r="AA4" s="40" t="s">
        <v>943</v>
      </c>
      <c r="AB4" s="42" t="s">
        <v>944</v>
      </c>
      <c r="AC4" s="42" t="s">
        <v>944</v>
      </c>
      <c r="AD4" s="40" t="s">
        <v>943</v>
      </c>
      <c r="AE4" s="40" t="s">
        <v>943</v>
      </c>
      <c r="AF4" s="40" t="s">
        <v>943</v>
      </c>
      <c r="AG4" s="40" t="s">
        <v>943</v>
      </c>
      <c r="AH4" s="45"/>
      <c r="AI4" s="42" t="s">
        <v>944</v>
      </c>
      <c r="AJ4" s="39" t="s">
        <v>942</v>
      </c>
      <c r="AK4" s="40" t="s">
        <v>943</v>
      </c>
      <c r="AL4" s="40" t="s">
        <v>943</v>
      </c>
      <c r="AM4" s="119" t="s">
        <v>943</v>
      </c>
      <c r="AN4" s="117" t="s">
        <v>943</v>
      </c>
      <c r="AO4" s="40" t="s">
        <v>943</v>
      </c>
      <c r="AP4" s="40" t="s">
        <v>943</v>
      </c>
      <c r="AQ4" s="40" t="s">
        <v>943</v>
      </c>
      <c r="AR4" s="40" t="s">
        <v>943</v>
      </c>
      <c r="AS4" s="40" t="s">
        <v>943</v>
      </c>
      <c r="AT4" s="40" t="s">
        <v>943</v>
      </c>
      <c r="AU4" s="40" t="s">
        <v>943</v>
      </c>
      <c r="AV4" s="40" t="s">
        <v>943</v>
      </c>
      <c r="AW4" s="40" t="s">
        <v>943</v>
      </c>
      <c r="AX4" s="40" t="s">
        <v>943</v>
      </c>
      <c r="AY4" s="39" t="s">
        <v>942</v>
      </c>
      <c r="AZ4" s="42" t="s">
        <v>944</v>
      </c>
      <c r="BA4" s="40" t="s">
        <v>943</v>
      </c>
      <c r="BB4" s="39" t="s">
        <v>942</v>
      </c>
      <c r="BC4" s="42" t="s">
        <v>944</v>
      </c>
      <c r="BD4" s="42" t="s">
        <v>944</v>
      </c>
      <c r="BE4" s="39" t="s">
        <v>942</v>
      </c>
      <c r="BF4" s="117" t="s">
        <v>943</v>
      </c>
      <c r="BG4" s="46" t="s">
        <v>945</v>
      </c>
      <c r="BH4" s="40" t="s">
        <v>943</v>
      </c>
      <c r="BI4" s="40" t="s">
        <v>943</v>
      </c>
      <c r="BJ4" s="40" t="s">
        <v>943</v>
      </c>
      <c r="BK4" s="40" t="s">
        <v>943</v>
      </c>
      <c r="BL4" s="46" t="s">
        <v>945</v>
      </c>
      <c r="BM4" s="42" t="s">
        <v>944</v>
      </c>
      <c r="BN4" s="42" t="s">
        <v>944</v>
      </c>
      <c r="BO4" s="42" t="s">
        <v>944</v>
      </c>
      <c r="BP4" s="40" t="s">
        <v>943</v>
      </c>
      <c r="BQ4" s="39" t="s">
        <v>942</v>
      </c>
      <c r="BR4" s="39" t="s">
        <v>942</v>
      </c>
      <c r="BS4" s="39" t="s">
        <v>942</v>
      </c>
    </row>
    <row r="5" spans="1:72" s="7" customFormat="1" ht="14.25" customHeight="1">
      <c r="A5" s="123" t="s">
        <v>946</v>
      </c>
      <c r="B5" s="123" t="s">
        <v>947</v>
      </c>
      <c r="C5" s="123" t="s">
        <v>948</v>
      </c>
      <c r="D5" s="123" t="s">
        <v>949</v>
      </c>
      <c r="E5" s="131" t="s">
        <v>950</v>
      </c>
      <c r="F5" s="123" t="s">
        <v>951</v>
      </c>
      <c r="G5" s="123" t="s">
        <v>952</v>
      </c>
      <c r="H5" s="123" t="s">
        <v>953</v>
      </c>
      <c r="I5" s="123" t="s">
        <v>954</v>
      </c>
      <c r="J5" s="123" t="s">
        <v>1</v>
      </c>
      <c r="K5" s="123" t="s">
        <v>955</v>
      </c>
      <c r="L5" s="123" t="s">
        <v>956</v>
      </c>
      <c r="M5" s="123" t="s">
        <v>957</v>
      </c>
      <c r="N5" s="123" t="s">
        <v>5</v>
      </c>
      <c r="O5" s="123" t="s">
        <v>958</v>
      </c>
      <c r="P5" s="123" t="s">
        <v>959</v>
      </c>
      <c r="Q5" s="123" t="s">
        <v>960</v>
      </c>
      <c r="R5" s="123" t="s">
        <v>961</v>
      </c>
      <c r="S5" s="123" t="s">
        <v>962</v>
      </c>
      <c r="T5" s="123" t="s">
        <v>963</v>
      </c>
      <c r="U5" s="123" t="s">
        <v>4</v>
      </c>
      <c r="V5" s="123" t="s">
        <v>964</v>
      </c>
      <c r="W5" s="123" t="s">
        <v>965</v>
      </c>
      <c r="X5" s="123" t="s">
        <v>966</v>
      </c>
      <c r="Y5" s="123" t="s">
        <v>967</v>
      </c>
      <c r="Z5" s="123" t="s">
        <v>376</v>
      </c>
      <c r="AA5" s="123" t="s">
        <v>968</v>
      </c>
      <c r="AB5" s="123" t="s">
        <v>969</v>
      </c>
      <c r="AC5" s="123" t="s">
        <v>970</v>
      </c>
      <c r="AD5" s="123" t="s">
        <v>971</v>
      </c>
      <c r="AE5" s="123" t="s">
        <v>972</v>
      </c>
      <c r="AF5" s="123" t="s">
        <v>973</v>
      </c>
      <c r="AG5" s="123" t="s">
        <v>974</v>
      </c>
      <c r="AH5" s="154" t="s">
        <v>975</v>
      </c>
      <c r="AI5" s="123" t="s">
        <v>976</v>
      </c>
      <c r="AJ5" s="123" t="s">
        <v>977</v>
      </c>
      <c r="AK5" s="123" t="s">
        <v>978</v>
      </c>
      <c r="AL5" s="123" t="s">
        <v>979</v>
      </c>
      <c r="AM5" s="123" t="s">
        <v>980</v>
      </c>
      <c r="AN5" s="123" t="s">
        <v>981</v>
      </c>
      <c r="AO5" s="123" t="s">
        <v>982</v>
      </c>
      <c r="AP5" s="123" t="s">
        <v>983</v>
      </c>
      <c r="AQ5" s="123" t="s">
        <v>984</v>
      </c>
      <c r="AR5" s="123" t="s">
        <v>985</v>
      </c>
      <c r="AS5" s="123" t="s">
        <v>986</v>
      </c>
      <c r="AT5" s="123" t="s">
        <v>987</v>
      </c>
      <c r="AU5" s="123" t="s">
        <v>988</v>
      </c>
      <c r="AV5" s="123" t="s">
        <v>989</v>
      </c>
      <c r="AW5" s="123" t="s">
        <v>990</v>
      </c>
      <c r="AX5" s="123" t="s">
        <v>991</v>
      </c>
      <c r="AY5" s="123" t="s">
        <v>940</v>
      </c>
      <c r="AZ5" s="123" t="s">
        <v>992</v>
      </c>
      <c r="BA5" s="123" t="s">
        <v>993</v>
      </c>
      <c r="BB5" s="123" t="s">
        <v>994</v>
      </c>
      <c r="BC5" s="123" t="s">
        <v>995</v>
      </c>
      <c r="BD5" s="123" t="s">
        <v>996</v>
      </c>
      <c r="BE5" s="123" t="s">
        <v>997</v>
      </c>
      <c r="BF5" s="123" t="s">
        <v>998</v>
      </c>
      <c r="BG5" s="154" t="s">
        <v>999</v>
      </c>
      <c r="BH5" s="123" t="s">
        <v>1000</v>
      </c>
      <c r="BI5" s="123" t="s">
        <v>1001</v>
      </c>
      <c r="BJ5" s="123" t="s">
        <v>1002</v>
      </c>
      <c r="BK5" s="123" t="s">
        <v>1003</v>
      </c>
      <c r="BL5" s="154" t="s">
        <v>1004</v>
      </c>
      <c r="BM5" s="123" t="s">
        <v>1005</v>
      </c>
      <c r="BN5" s="123" t="s">
        <v>1006</v>
      </c>
      <c r="BO5" s="123" t="s">
        <v>1007</v>
      </c>
      <c r="BP5" s="123" t="s">
        <v>1008</v>
      </c>
      <c r="BQ5" s="123" t="s">
        <v>1009</v>
      </c>
      <c r="BR5" s="123" t="s">
        <v>1010</v>
      </c>
      <c r="BS5" s="123" t="s">
        <v>1011</v>
      </c>
      <c r="BT5" s="8" t="s">
        <v>1012</v>
      </c>
    </row>
    <row r="6" spans="1:72" s="8" customFormat="1" ht="15" hidden="1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1013</v>
      </c>
      <c r="W6" s="151" t="s">
        <v>1014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1013</v>
      </c>
      <c r="BG6" s="16"/>
      <c r="BH6" s="110">
        <v>0</v>
      </c>
      <c r="BI6" s="110" t="s">
        <v>1015</v>
      </c>
      <c r="BJ6" s="110" t="s">
        <v>1015</v>
      </c>
      <c r="BK6" s="110" t="s">
        <v>1015</v>
      </c>
      <c r="BL6" s="16"/>
      <c r="BM6" s="130" t="s">
        <v>402</v>
      </c>
      <c r="BN6" s="130" t="s">
        <v>422</v>
      </c>
      <c r="BO6" s="130" t="s">
        <v>538</v>
      </c>
      <c r="BP6" s="110" t="s">
        <v>1015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 hidden="1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1016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1017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1018</v>
      </c>
      <c r="W7" s="151" t="s">
        <v>1019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1018</v>
      </c>
      <c r="BG7" s="16"/>
      <c r="BH7" s="110">
        <v>0</v>
      </c>
      <c r="BI7" s="110" t="s">
        <v>1020</v>
      </c>
      <c r="BJ7" s="110" t="s">
        <v>1020</v>
      </c>
      <c r="BK7" s="110" t="s">
        <v>1020</v>
      </c>
      <c r="BL7" s="16"/>
      <c r="BM7" s="130" t="s">
        <v>406</v>
      </c>
      <c r="BN7" s="130" t="s">
        <v>435</v>
      </c>
      <c r="BO7" s="130" t="s">
        <v>486</v>
      </c>
      <c r="BP7" s="110" t="s">
        <v>1020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 hidden="1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1021</v>
      </c>
      <c r="W8" s="151" t="s">
        <v>1022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1021</v>
      </c>
      <c r="BG8" s="16"/>
      <c r="BH8" s="110">
        <v>2</v>
      </c>
      <c r="BI8" s="110" t="s">
        <v>1023</v>
      </c>
      <c r="BJ8" s="110" t="s">
        <v>1023</v>
      </c>
      <c r="BK8" s="110" t="s">
        <v>1023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 hidden="1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1024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1025</v>
      </c>
      <c r="W9" s="151" t="s">
        <v>1026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1025</v>
      </c>
      <c r="BG9" s="16"/>
      <c r="BH9" s="17">
        <v>0</v>
      </c>
      <c r="BI9" s="17"/>
      <c r="BJ9" s="17" t="s">
        <v>1027</v>
      </c>
      <c r="BK9" s="17" t="s">
        <v>1028</v>
      </c>
      <c r="BL9" s="16"/>
      <c r="BM9" s="130" t="s">
        <v>406</v>
      </c>
      <c r="BN9" s="130" t="s">
        <v>435</v>
      </c>
      <c r="BO9" s="130" t="s">
        <v>497</v>
      </c>
      <c r="BP9" s="18" t="s">
        <v>1029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 hidden="1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1030</v>
      </c>
      <c r="W10" s="151" t="s">
        <v>1014</v>
      </c>
      <c r="X10" s="104" t="s">
        <v>381</v>
      </c>
      <c r="Y10" s="129"/>
      <c r="Z10" s="104"/>
      <c r="AA10" s="105" t="s">
        <v>1031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1030</v>
      </c>
      <c r="BG10" s="16"/>
      <c r="BH10" s="17">
        <v>2</v>
      </c>
      <c r="BI10" s="17"/>
      <c r="BJ10" s="17" t="s">
        <v>1032</v>
      </c>
      <c r="BK10" s="17" t="s">
        <v>1033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 hidden="1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1034</v>
      </c>
      <c r="W11" s="151" t="s">
        <v>1026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1034</v>
      </c>
      <c r="BG11" s="16"/>
      <c r="BH11" s="17">
        <v>2</v>
      </c>
      <c r="BI11" s="17"/>
      <c r="BJ11" s="17" t="s">
        <v>1035</v>
      </c>
      <c r="BK11" s="17" t="s">
        <v>1036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 hidden="1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1037</v>
      </c>
      <c r="W12" s="151" t="s">
        <v>1026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1037</v>
      </c>
      <c r="BG12" s="16"/>
      <c r="BH12" s="17">
        <v>0</v>
      </c>
      <c r="BI12" s="17"/>
      <c r="BJ12" s="17" t="s">
        <v>1038</v>
      </c>
      <c r="BK12" s="18" t="s">
        <v>1039</v>
      </c>
      <c r="BL12" s="16"/>
      <c r="BM12" s="130" t="s">
        <v>396</v>
      </c>
      <c r="BN12" s="130" t="s">
        <v>430</v>
      </c>
      <c r="BO12" s="130" t="s">
        <v>430</v>
      </c>
      <c r="BP12" s="18" t="s">
        <v>1040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 hidden="1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1013</v>
      </c>
      <c r="W13" s="151" t="s">
        <v>1014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1013</v>
      </c>
      <c r="BG13" s="16"/>
      <c r="BH13" s="17">
        <v>0</v>
      </c>
      <c r="BI13" s="17"/>
      <c r="BJ13" s="17" t="s">
        <v>1041</v>
      </c>
      <c r="BK13" s="17" t="s">
        <v>1041</v>
      </c>
      <c r="BL13" s="16"/>
      <c r="BM13" s="130" t="s">
        <v>396</v>
      </c>
      <c r="BN13" s="130" t="s">
        <v>430</v>
      </c>
      <c r="BO13" s="130" t="s">
        <v>430</v>
      </c>
      <c r="BP13" s="18" t="s">
        <v>1040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 hidden="1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1042</v>
      </c>
      <c r="W14" s="151" t="s">
        <v>1043</v>
      </c>
      <c r="X14" s="104" t="s">
        <v>386</v>
      </c>
      <c r="Y14" s="129"/>
      <c r="Z14" s="104"/>
      <c r="AA14" s="105" t="s">
        <v>1044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1042</v>
      </c>
      <c r="BG14" s="16"/>
      <c r="BH14" s="17">
        <v>0</v>
      </c>
      <c r="BI14" s="17"/>
      <c r="BJ14" s="17" t="s">
        <v>1045</v>
      </c>
      <c r="BK14" s="17" t="s">
        <v>1045</v>
      </c>
      <c r="BL14" s="16"/>
      <c r="BM14" s="130" t="s">
        <v>406</v>
      </c>
      <c r="BN14" s="130" t="s">
        <v>435</v>
      </c>
      <c r="BO14" s="130" t="s">
        <v>497</v>
      </c>
      <c r="BP14" s="18" t="s">
        <v>1046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 hidden="1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1047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1048</v>
      </c>
      <c r="W15" s="151" t="s">
        <v>1026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1048</v>
      </c>
      <c r="BG15" s="16"/>
      <c r="BH15" s="17">
        <v>0</v>
      </c>
      <c r="BI15" s="17"/>
      <c r="BJ15" s="17" t="s">
        <v>1049</v>
      </c>
      <c r="BK15" s="110" t="s">
        <v>1049</v>
      </c>
      <c r="BL15" s="16"/>
      <c r="BM15" s="130" t="s">
        <v>407</v>
      </c>
      <c r="BN15" s="130" t="s">
        <v>435</v>
      </c>
      <c r="BO15" s="130" t="s">
        <v>486</v>
      </c>
      <c r="BP15" s="18" t="s">
        <v>1050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 hidden="1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1051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1052</v>
      </c>
      <c r="W16" s="151" t="s">
        <v>1053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1052</v>
      </c>
      <c r="BG16" s="16"/>
      <c r="BH16" s="17">
        <v>2</v>
      </c>
      <c r="BI16" s="17"/>
      <c r="BJ16" s="17" t="s">
        <v>1054</v>
      </c>
      <c r="BK16" s="17" t="s">
        <v>1054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 hidden="1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1052</v>
      </c>
      <c r="W17" s="151" t="s">
        <v>1055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1052</v>
      </c>
      <c r="BG17" s="16"/>
      <c r="BH17" s="17">
        <v>0</v>
      </c>
      <c r="BI17" s="17"/>
      <c r="BJ17" s="17" t="s">
        <v>1038</v>
      </c>
      <c r="BK17" s="18" t="s">
        <v>1039</v>
      </c>
      <c r="BL17" s="16"/>
      <c r="BM17" s="130" t="s">
        <v>396</v>
      </c>
      <c r="BN17" s="130" t="s">
        <v>430</v>
      </c>
      <c r="BO17" s="130" t="s">
        <v>430</v>
      </c>
      <c r="BP17" s="18" t="s">
        <v>1040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 hidden="1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1030</v>
      </c>
      <c r="W18" s="151" t="s">
        <v>1056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1030</v>
      </c>
      <c r="BG18" s="16"/>
      <c r="BH18" s="17">
        <v>2</v>
      </c>
      <c r="BI18" s="17"/>
      <c r="BJ18" s="17" t="s">
        <v>1057</v>
      </c>
      <c r="BK18" s="17" t="s">
        <v>1057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 hidden="1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1058</v>
      </c>
      <c r="I19" s="106" t="s">
        <v>1058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1059</v>
      </c>
      <c r="W19" s="151" t="s">
        <v>1014</v>
      </c>
      <c r="X19" s="104" t="s">
        <v>386</v>
      </c>
      <c r="Y19" s="129"/>
      <c r="Z19" s="104"/>
      <c r="AA19" s="105" t="s">
        <v>1060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1061</v>
      </c>
      <c r="BK19" s="18" t="s">
        <v>1062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 hidden="1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1042</v>
      </c>
      <c r="W20" s="151" t="s">
        <v>1055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1042</v>
      </c>
      <c r="BG20" s="16"/>
      <c r="BH20" s="17">
        <v>2</v>
      </c>
      <c r="BI20" s="17"/>
      <c r="BJ20" s="17" t="s">
        <v>1063</v>
      </c>
      <c r="BK20" s="17" t="s">
        <v>1064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 hidden="1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1065</v>
      </c>
      <c r="W21" s="151" t="s">
        <v>1026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1065</v>
      </c>
      <c r="BG21" s="16"/>
      <c r="BH21" s="17">
        <v>0</v>
      </c>
      <c r="BI21" s="17"/>
      <c r="BJ21" s="17" t="s">
        <v>1066</v>
      </c>
      <c r="BK21" s="17" t="s">
        <v>1066</v>
      </c>
      <c r="BL21" s="16"/>
      <c r="BM21" s="130" t="s">
        <v>396</v>
      </c>
      <c r="BN21" s="130" t="s">
        <v>430</v>
      </c>
      <c r="BO21" s="130" t="s">
        <v>430</v>
      </c>
      <c r="BP21" s="18" t="s">
        <v>1067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 hidden="1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1065</v>
      </c>
      <c r="W22" s="151" t="s">
        <v>1026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1065</v>
      </c>
      <c r="BG22" s="16"/>
      <c r="BH22" s="17">
        <v>0</v>
      </c>
      <c r="BI22" s="17"/>
      <c r="BJ22" s="17" t="s">
        <v>1066</v>
      </c>
      <c r="BK22" s="17" t="s">
        <v>1066</v>
      </c>
      <c r="BL22" s="16"/>
      <c r="BM22" s="130" t="s">
        <v>396</v>
      </c>
      <c r="BN22" s="130" t="s">
        <v>430</v>
      </c>
      <c r="BO22" s="130" t="s">
        <v>430</v>
      </c>
      <c r="BP22" s="18" t="s">
        <v>1067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 hidden="1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1065</v>
      </c>
      <c r="W23" s="151" t="s">
        <v>1068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1065</v>
      </c>
      <c r="BG23" s="16"/>
      <c r="BH23" s="17">
        <v>0</v>
      </c>
      <c r="BI23" s="17"/>
      <c r="BJ23" s="17" t="s">
        <v>1039</v>
      </c>
      <c r="BK23" s="17" t="s">
        <v>1039</v>
      </c>
      <c r="BL23" s="16"/>
      <c r="BM23" s="130" t="s">
        <v>396</v>
      </c>
      <c r="BN23" s="130" t="s">
        <v>430</v>
      </c>
      <c r="BO23" s="130" t="s">
        <v>430</v>
      </c>
      <c r="BP23" s="18" t="s">
        <v>1039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 hidden="1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1069</v>
      </c>
      <c r="I24" s="106" t="s">
        <v>1069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1070</v>
      </c>
      <c r="W24" s="151" t="s">
        <v>1071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1070</v>
      </c>
      <c r="BG24" s="16"/>
      <c r="BH24" s="17">
        <v>0</v>
      </c>
      <c r="BI24" s="17"/>
      <c r="BJ24" s="17" t="s">
        <v>1039</v>
      </c>
      <c r="BK24" s="17" t="s">
        <v>1039</v>
      </c>
      <c r="BL24" s="16"/>
      <c r="BM24" s="130" t="s">
        <v>396</v>
      </c>
      <c r="BN24" s="130" t="s">
        <v>430</v>
      </c>
      <c r="BO24" s="130" t="s">
        <v>430</v>
      </c>
      <c r="BP24" s="18" t="s">
        <v>1039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 hidden="1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1072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1073</v>
      </c>
      <c r="W25" s="151" t="s">
        <v>1014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1073</v>
      </c>
      <c r="BG25" s="16"/>
      <c r="BH25" s="17">
        <v>0</v>
      </c>
      <c r="BI25" s="17"/>
      <c r="BJ25" s="17" t="s">
        <v>1074</v>
      </c>
      <c r="BK25" s="17" t="s">
        <v>1074</v>
      </c>
      <c r="BL25" s="16"/>
      <c r="BM25" s="130" t="s">
        <v>396</v>
      </c>
      <c r="BN25" s="130" t="s">
        <v>430</v>
      </c>
      <c r="BO25" s="130" t="s">
        <v>430</v>
      </c>
      <c r="BP25" s="18" t="s">
        <v>1039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 hidden="1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1075</v>
      </c>
      <c r="W26" s="151" t="s">
        <v>1026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1075</v>
      </c>
      <c r="BG26" s="16"/>
      <c r="BH26" s="17">
        <v>0</v>
      </c>
      <c r="BI26" s="17"/>
      <c r="BJ26" s="17" t="s">
        <v>1076</v>
      </c>
      <c r="BK26" s="17" t="s">
        <v>1076</v>
      </c>
      <c r="BL26" s="16"/>
      <c r="BM26" s="130" t="s">
        <v>396</v>
      </c>
      <c r="BN26" s="130" t="s">
        <v>430</v>
      </c>
      <c r="BO26" s="130" t="s">
        <v>430</v>
      </c>
      <c r="BP26" s="18" t="s">
        <v>1040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 hidden="1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1075</v>
      </c>
      <c r="W27" s="151" t="s">
        <v>1026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1075</v>
      </c>
      <c r="BG27" s="16"/>
      <c r="BH27" s="17">
        <v>0</v>
      </c>
      <c r="BI27" s="17"/>
      <c r="BJ27" s="17" t="s">
        <v>1076</v>
      </c>
      <c r="BK27" s="17" t="s">
        <v>1076</v>
      </c>
      <c r="BL27" s="16"/>
      <c r="BM27" s="130" t="s">
        <v>396</v>
      </c>
      <c r="BN27" s="130" t="s">
        <v>430</v>
      </c>
      <c r="BO27" s="130" t="s">
        <v>430</v>
      </c>
      <c r="BP27" s="18" t="s">
        <v>1040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 hidden="1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1075</v>
      </c>
      <c r="W28" s="151" t="s">
        <v>1026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1075</v>
      </c>
      <c r="BG28" s="16"/>
      <c r="BH28" s="17">
        <v>0</v>
      </c>
      <c r="BI28" s="17"/>
      <c r="BJ28" s="17" t="s">
        <v>1076</v>
      </c>
      <c r="BK28" s="17" t="s">
        <v>1076</v>
      </c>
      <c r="BL28" s="16"/>
      <c r="BM28" s="130" t="s">
        <v>396</v>
      </c>
      <c r="BN28" s="130" t="s">
        <v>430</v>
      </c>
      <c r="BO28" s="130" t="s">
        <v>430</v>
      </c>
      <c r="BP28" s="18" t="s">
        <v>1040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 hidden="1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1075</v>
      </c>
      <c r="W29" s="151" t="s">
        <v>1026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1075</v>
      </c>
      <c r="BG29" s="16"/>
      <c r="BH29" s="17">
        <v>0</v>
      </c>
      <c r="BI29" s="17"/>
      <c r="BJ29" s="17" t="s">
        <v>1076</v>
      </c>
      <c r="BK29" s="17" t="s">
        <v>1076</v>
      </c>
      <c r="BL29" s="16"/>
      <c r="BM29" s="130" t="s">
        <v>396</v>
      </c>
      <c r="BN29" s="130" t="s">
        <v>430</v>
      </c>
      <c r="BO29" s="130" t="s">
        <v>430</v>
      </c>
      <c r="BP29" s="18" t="s">
        <v>1040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 hidden="1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1077</v>
      </c>
      <c r="N30" s="105" t="s">
        <v>1078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1079</v>
      </c>
      <c r="W30" s="151" t="s">
        <v>1080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1079</v>
      </c>
      <c r="BG30" s="16"/>
      <c r="BH30" s="17">
        <v>2</v>
      </c>
      <c r="BI30" s="17"/>
      <c r="BJ30" s="17" t="s">
        <v>1081</v>
      </c>
      <c r="BK30" s="17" t="s">
        <v>1081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 hidden="1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1013</v>
      </c>
      <c r="W31" s="151" t="s">
        <v>1026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1013</v>
      </c>
      <c r="BG31" s="16"/>
      <c r="BH31" s="17">
        <v>0</v>
      </c>
      <c r="BI31" s="17"/>
      <c r="BJ31" s="17" t="s">
        <v>1082</v>
      </c>
      <c r="BK31" s="17" t="s">
        <v>1082</v>
      </c>
      <c r="BL31" s="16"/>
      <c r="BM31" s="130" t="s">
        <v>396</v>
      </c>
      <c r="BN31" s="130" t="s">
        <v>430</v>
      </c>
      <c r="BO31" s="130" t="s">
        <v>430</v>
      </c>
      <c r="BP31" s="18" t="s">
        <v>1040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 hidden="1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1083</v>
      </c>
      <c r="I32" s="106" t="s">
        <v>1016</v>
      </c>
      <c r="J32" s="105">
        <v>92</v>
      </c>
      <c r="K32" s="105">
        <v>83.7</v>
      </c>
      <c r="L32" s="105" t="s">
        <v>558</v>
      </c>
      <c r="M32" s="105" t="s">
        <v>1084</v>
      </c>
      <c r="N32" s="105" t="s">
        <v>1085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1052</v>
      </c>
      <c r="W32" s="151" t="s">
        <v>1086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1052</v>
      </c>
      <c r="BG32" s="16"/>
      <c r="BH32" s="17">
        <v>0</v>
      </c>
      <c r="BI32" s="17"/>
      <c r="BJ32" s="17" t="s">
        <v>1038</v>
      </c>
      <c r="BK32" s="18" t="s">
        <v>1087</v>
      </c>
      <c r="BL32" s="16" t="s">
        <v>1088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 hidden="1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1052</v>
      </c>
      <c r="W33" s="151" t="s">
        <v>1089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1052</v>
      </c>
      <c r="BG33" s="16"/>
      <c r="BH33" s="17">
        <v>0</v>
      </c>
      <c r="BI33" s="17"/>
      <c r="BJ33" s="17" t="s">
        <v>1038</v>
      </c>
      <c r="BK33" s="18" t="s">
        <v>1039</v>
      </c>
      <c r="BL33" s="16"/>
      <c r="BM33" s="130" t="s">
        <v>396</v>
      </c>
      <c r="BN33" s="130" t="s">
        <v>430</v>
      </c>
      <c r="BO33" s="130" t="s">
        <v>430</v>
      </c>
      <c r="BP33" s="18" t="s">
        <v>1040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 hidden="1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1021</v>
      </c>
      <c r="W34" s="151" t="s">
        <v>1022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1021</v>
      </c>
      <c r="BG34" s="16"/>
      <c r="BH34" s="17">
        <v>2</v>
      </c>
      <c r="BI34" s="17"/>
      <c r="BJ34" s="17" t="s">
        <v>1090</v>
      </c>
      <c r="BK34" s="17" t="s">
        <v>1091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 hidden="1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1092</v>
      </c>
      <c r="W35" s="151" t="s">
        <v>1093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 hidden="1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1092</v>
      </c>
      <c r="W36" s="151" t="s">
        <v>1094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 hidden="1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1095</v>
      </c>
      <c r="W37" s="151" t="s">
        <v>1096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 hidden="1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1059</v>
      </c>
      <c r="W38" s="151" t="s">
        <v>1096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 hidden="1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1097</v>
      </c>
      <c r="I39" s="106" t="s">
        <v>1097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1075</v>
      </c>
      <c r="W39" s="151" t="s">
        <v>1098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 hidden="1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1097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1099</v>
      </c>
      <c r="W40" s="151" t="s">
        <v>1100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 hidden="1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1099</v>
      </c>
      <c r="W41" s="151" t="s">
        <v>1101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 hidden="1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1102</v>
      </c>
      <c r="I42" s="106" t="s">
        <v>1102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1099</v>
      </c>
      <c r="W42" s="151" t="s">
        <v>1103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 hidden="1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1099</v>
      </c>
      <c r="W43" s="151" t="s">
        <v>1104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 hidden="1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1105</v>
      </c>
      <c r="N44" s="127" t="s">
        <v>1106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1099</v>
      </c>
      <c r="W44" s="151" t="s">
        <v>1107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 hidden="1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1037</v>
      </c>
      <c r="W45" s="151" t="s">
        <v>1026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 hidden="1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1017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1025</v>
      </c>
      <c r="W46" s="151" t="s">
        <v>1108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 hidden="1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1013</v>
      </c>
      <c r="W47" s="151" t="s">
        <v>1071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 hidden="1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1013</v>
      </c>
      <c r="W48" s="151" t="s">
        <v>1109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1110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 hidden="1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1013</v>
      </c>
      <c r="W49" s="151" t="s">
        <v>1111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 hidden="1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1112</v>
      </c>
      <c r="W50" s="151" t="s">
        <v>1113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 hidden="1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1013</v>
      </c>
      <c r="W51" s="151" t="s">
        <v>1114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 hidden="1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1051</v>
      </c>
      <c r="I52" s="106" t="s">
        <v>1051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1073</v>
      </c>
      <c r="W52" s="151" t="s">
        <v>1014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 hidden="1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1051</v>
      </c>
      <c r="I53" s="106" t="s">
        <v>1051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1013</v>
      </c>
      <c r="W53" s="151" t="s">
        <v>1115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 hidden="1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1092</v>
      </c>
      <c r="W54" s="151" t="s">
        <v>1116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 hidden="1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1117</v>
      </c>
      <c r="W55" s="151" t="s">
        <v>1093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 hidden="1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1024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1025</v>
      </c>
      <c r="W56" s="151" t="s">
        <v>1026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 hidden="1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1030</v>
      </c>
      <c r="W57" s="151" t="s">
        <v>1014</v>
      </c>
      <c r="X57" s="104" t="s">
        <v>381</v>
      </c>
      <c r="Y57" s="129" t="s">
        <v>380</v>
      </c>
      <c r="Z57" s="104"/>
      <c r="AA57" s="105" t="s">
        <v>1031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 hidden="1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1118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1119</v>
      </c>
      <c r="W58" s="151" t="s">
        <v>1093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 hidden="1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1042</v>
      </c>
      <c r="W59" s="151" t="s">
        <v>1043</v>
      </c>
      <c r="X59" s="104" t="s">
        <v>386</v>
      </c>
      <c r="Y59" s="129" t="s">
        <v>389</v>
      </c>
      <c r="Z59" s="104"/>
      <c r="AA59" s="105" t="s">
        <v>1044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1120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 hidden="1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1047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1048</v>
      </c>
      <c r="W60" s="151" t="s">
        <v>1026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 hidden="1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1121</v>
      </c>
      <c r="I61" s="106" t="s">
        <v>1121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1122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1059</v>
      </c>
      <c r="W61" s="151" t="s">
        <v>1123</v>
      </c>
      <c r="X61" s="104" t="s">
        <v>381</v>
      </c>
      <c r="Y61" s="129" t="s">
        <v>380</v>
      </c>
      <c r="Z61" s="104"/>
      <c r="AA61" s="105" t="s">
        <v>1124</v>
      </c>
      <c r="AB61" s="103" t="s">
        <v>388</v>
      </c>
      <c r="AC61" s="152" t="s">
        <v>371</v>
      </c>
      <c r="AD61" s="107">
        <v>0.33333333333333331</v>
      </c>
      <c r="AE61" s="172" t="s">
        <v>1125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 hidden="1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1042</v>
      </c>
      <c r="W62" s="151" t="s">
        <v>1055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 hidden="1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1072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1073</v>
      </c>
      <c r="W63" s="151" t="s">
        <v>1014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 hidden="1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1021</v>
      </c>
      <c r="W64" s="151" t="s">
        <v>1022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 hidden="1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 hidden="1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 hidden="1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1121</v>
      </c>
      <c r="I67" s="106" t="s">
        <v>1121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1122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1059</v>
      </c>
      <c r="W67" s="151" t="s">
        <v>1123</v>
      </c>
      <c r="X67" s="104" t="s">
        <v>381</v>
      </c>
      <c r="Y67" s="129" t="s">
        <v>380</v>
      </c>
      <c r="Z67" s="104"/>
      <c r="AA67" s="105" t="s">
        <v>1124</v>
      </c>
      <c r="AB67" s="103" t="s">
        <v>388</v>
      </c>
      <c r="AC67" s="152" t="s">
        <v>371</v>
      </c>
      <c r="AD67" s="107">
        <v>0.33333333333333331</v>
      </c>
      <c r="AE67" s="172" t="s">
        <v>1125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1126</v>
      </c>
      <c r="BK67" s="17" t="s">
        <v>1126</v>
      </c>
      <c r="BL67" s="16"/>
      <c r="BM67" s="130" t="s">
        <v>398</v>
      </c>
      <c r="BN67" s="130" t="s">
        <v>420</v>
      </c>
      <c r="BO67" s="130" t="s">
        <v>484</v>
      </c>
      <c r="BP67" s="18" t="s">
        <v>1126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 hidden="1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1092</v>
      </c>
      <c r="W68" s="151" t="s">
        <v>1093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1127</v>
      </c>
      <c r="BK68" s="18" t="s">
        <v>1127</v>
      </c>
      <c r="BL68" s="16"/>
      <c r="BM68" s="130" t="s">
        <v>405</v>
      </c>
      <c r="BN68" s="130" t="s">
        <v>434</v>
      </c>
      <c r="BO68" s="130" t="s">
        <v>495</v>
      </c>
      <c r="BP68" s="18" t="s">
        <v>1127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 hidden="1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1024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1025</v>
      </c>
      <c r="W69" s="151" t="s">
        <v>1026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1128</v>
      </c>
      <c r="BK69" s="17" t="s">
        <v>1128</v>
      </c>
      <c r="BL69" s="16"/>
      <c r="BM69" s="130" t="s">
        <v>406</v>
      </c>
      <c r="BN69" s="130" t="s">
        <v>435</v>
      </c>
      <c r="BO69" s="130" t="s">
        <v>497</v>
      </c>
      <c r="BP69" s="18" t="s">
        <v>1129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 hidden="1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1030</v>
      </c>
      <c r="W70" s="151" t="s">
        <v>1014</v>
      </c>
      <c r="X70" s="104" t="s">
        <v>381</v>
      </c>
      <c r="Y70" s="129" t="s">
        <v>380</v>
      </c>
      <c r="Z70" s="104"/>
      <c r="AA70" s="105" t="s">
        <v>1031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1130</v>
      </c>
      <c r="BK70" s="18" t="s">
        <v>1130</v>
      </c>
      <c r="BL70" s="16"/>
      <c r="BM70" s="130" t="s">
        <v>403</v>
      </c>
      <c r="BN70" s="130" t="s">
        <v>423</v>
      </c>
      <c r="BO70" s="130" t="s">
        <v>490</v>
      </c>
      <c r="BP70" s="18" t="s">
        <v>1130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 hidden="1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1042</v>
      </c>
      <c r="W71" s="151" t="s">
        <v>1055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1131</v>
      </c>
      <c r="BK71" s="18" t="s">
        <v>1131</v>
      </c>
      <c r="BL71" s="16"/>
      <c r="BM71" s="130" t="s">
        <v>405</v>
      </c>
      <c r="BN71" s="130" t="s">
        <v>434</v>
      </c>
      <c r="BO71" s="130" t="s">
        <v>495</v>
      </c>
      <c r="BP71" s="18" t="s">
        <v>1131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 hidden="1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1042</v>
      </c>
      <c r="W72" s="151" t="s">
        <v>1043</v>
      </c>
      <c r="X72" s="104" t="s">
        <v>386</v>
      </c>
      <c r="Y72" s="129" t="s">
        <v>389</v>
      </c>
      <c r="Z72" s="104"/>
      <c r="AA72" s="105" t="s">
        <v>1044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1132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 hidden="1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1118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1119</v>
      </c>
      <c r="W73" s="151" t="s">
        <v>1093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1133</v>
      </c>
      <c r="BK73" s="17" t="s">
        <v>1133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1134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 hidden="1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 hidden="1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1092</v>
      </c>
      <c r="W75" s="151" t="s">
        <v>1094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1135</v>
      </c>
      <c r="BK75" s="17" t="s">
        <v>1136</v>
      </c>
      <c r="BL75" s="16"/>
      <c r="BM75" s="130" t="s">
        <v>405</v>
      </c>
      <c r="BN75" s="130" t="s">
        <v>434</v>
      </c>
      <c r="BO75" s="130" t="s">
        <v>495</v>
      </c>
      <c r="BP75" s="18" t="s">
        <v>1136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 hidden="1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1021</v>
      </c>
      <c r="W76" s="151" t="s">
        <v>1022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1137</v>
      </c>
      <c r="BK76" s="17" t="s">
        <v>1137</v>
      </c>
      <c r="BL76" s="16"/>
      <c r="BM76" s="130" t="s">
        <v>405</v>
      </c>
      <c r="BN76" s="130" t="s">
        <v>434</v>
      </c>
      <c r="BO76" s="130" t="s">
        <v>495</v>
      </c>
      <c r="BP76" s="18" t="s">
        <v>1137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 hidden="1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1095</v>
      </c>
      <c r="W77" s="151" t="s">
        <v>1096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1138</v>
      </c>
      <c r="BK77" s="17" t="s">
        <v>1138</v>
      </c>
      <c r="BL77" s="16"/>
      <c r="BM77" s="130" t="s">
        <v>405</v>
      </c>
      <c r="BN77" s="130" t="s">
        <v>434</v>
      </c>
      <c r="BO77" s="130" t="s">
        <v>495</v>
      </c>
      <c r="BP77" s="18" t="s">
        <v>1138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 hidden="1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1059</v>
      </c>
      <c r="W78" s="151" t="s">
        <v>1096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1138</v>
      </c>
      <c r="BK78" s="17" t="s">
        <v>1138</v>
      </c>
      <c r="BL78" s="16"/>
      <c r="BM78" s="130" t="s">
        <v>405</v>
      </c>
      <c r="BN78" s="130" t="s">
        <v>434</v>
      </c>
      <c r="BO78" s="130" t="s">
        <v>495</v>
      </c>
      <c r="BP78" s="17" t="s">
        <v>1138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 hidden="1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1072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1073</v>
      </c>
      <c r="W79" s="151" t="s">
        <v>1014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1139</v>
      </c>
      <c r="BK79" s="17" t="s">
        <v>1139</v>
      </c>
      <c r="BL79" s="16"/>
      <c r="BM79" s="130" t="s">
        <v>405</v>
      </c>
      <c r="BN79" s="130" t="s">
        <v>434</v>
      </c>
      <c r="BO79" s="130" t="s">
        <v>495</v>
      </c>
      <c r="BP79" s="17" t="s">
        <v>1139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 hidden="1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57.75" hidden="1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1105</v>
      </c>
      <c r="N81" s="127" t="s">
        <v>1106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1099</v>
      </c>
      <c r="W81" s="151" t="s">
        <v>1107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1140</v>
      </c>
      <c r="BK81" s="176" t="s">
        <v>1141</v>
      </c>
      <c r="BL81" s="16"/>
      <c r="BM81" s="130" t="s">
        <v>401</v>
      </c>
      <c r="BN81" s="130" t="s">
        <v>421</v>
      </c>
      <c r="BO81" s="130" t="s">
        <v>487</v>
      </c>
      <c r="BP81" s="18" t="s">
        <v>1141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 hidden="1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1097</v>
      </c>
      <c r="I82" s="106" t="s">
        <v>1097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1075</v>
      </c>
      <c r="W82" s="151" t="s">
        <v>1098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1142</v>
      </c>
      <c r="BK82" s="18" t="s">
        <v>1142</v>
      </c>
      <c r="BL82" s="16"/>
      <c r="BM82" s="130" t="s">
        <v>401</v>
      </c>
      <c r="BN82" s="130" t="s">
        <v>421</v>
      </c>
      <c r="BO82" s="130" t="s">
        <v>487</v>
      </c>
      <c r="BP82" s="18" t="s">
        <v>1142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 hidden="1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1097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1099</v>
      </c>
      <c r="W83" s="151" t="s">
        <v>1100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1143</v>
      </c>
      <c r="BK83" s="176" t="s">
        <v>1144</v>
      </c>
      <c r="BL83" s="16"/>
      <c r="BM83" s="130" t="s">
        <v>401</v>
      </c>
      <c r="BN83" s="130" t="s">
        <v>431</v>
      </c>
      <c r="BO83" s="130" t="s">
        <v>487</v>
      </c>
      <c r="BP83" s="18" t="s">
        <v>1144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 hidden="1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0.125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1099</v>
      </c>
      <c r="W84" s="151" t="s">
        <v>1101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1145</v>
      </c>
      <c r="BK84" s="176" t="s">
        <v>1145</v>
      </c>
      <c r="BL84" s="16"/>
      <c r="BM84" s="130" t="s">
        <v>408</v>
      </c>
      <c r="BN84" s="130" t="s">
        <v>426</v>
      </c>
      <c r="BO84" s="130" t="s">
        <v>498</v>
      </c>
      <c r="BP84" s="18" t="s">
        <v>1145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 hidden="1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1102</v>
      </c>
      <c r="I85" s="106" t="s">
        <v>1102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1099</v>
      </c>
      <c r="W85" s="151" t="s">
        <v>1103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1146</v>
      </c>
      <c r="BK85" s="18" t="s">
        <v>1147</v>
      </c>
      <c r="BL85" s="16"/>
      <c r="BM85" s="130" t="s">
        <v>401</v>
      </c>
      <c r="BN85" s="130" t="s">
        <v>421</v>
      </c>
      <c r="BO85" s="130" t="s">
        <v>487</v>
      </c>
      <c r="BP85" s="18" t="s">
        <v>1147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 hidden="1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0.125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1099</v>
      </c>
      <c r="W86" s="151" t="s">
        <v>1104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1148</v>
      </c>
      <c r="BK86" s="18" t="s">
        <v>1149</v>
      </c>
      <c r="BL86" s="16"/>
      <c r="BM86" s="130" t="s">
        <v>401</v>
      </c>
      <c r="BN86" s="130" t="s">
        <v>421</v>
      </c>
      <c r="BO86" s="130" t="s">
        <v>487</v>
      </c>
      <c r="BP86" s="18" t="s">
        <v>1149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 hidden="1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 hidden="1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1037</v>
      </c>
      <c r="W88" s="151" t="s">
        <v>1026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1150</v>
      </c>
      <c r="BK88" s="18" t="s">
        <v>1150</v>
      </c>
      <c r="BL88" s="16"/>
      <c r="BM88" s="130" t="s">
        <v>412</v>
      </c>
      <c r="BN88" s="130" t="s">
        <v>436</v>
      </c>
      <c r="BO88" s="130" t="s">
        <v>436</v>
      </c>
      <c r="BP88" s="18" t="s">
        <v>1150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 hidden="1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1017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1025</v>
      </c>
      <c r="W89" s="151" t="s">
        <v>1108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1151</v>
      </c>
      <c r="BK89" s="17" t="s">
        <v>1151</v>
      </c>
      <c r="BL89" s="16"/>
      <c r="BM89" s="130" t="s">
        <v>416</v>
      </c>
      <c r="BN89" s="130" t="s">
        <v>416</v>
      </c>
      <c r="BO89" s="130" t="s">
        <v>416</v>
      </c>
      <c r="BP89" s="18" t="s">
        <v>1151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 hidden="1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 hidden="1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1013</v>
      </c>
      <c r="W91" s="151" t="s">
        <v>1109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1152</v>
      </c>
      <c r="BK91" s="17" t="s">
        <v>1153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 hidden="1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1013</v>
      </c>
      <c r="W92" s="151" t="s">
        <v>1071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1154</v>
      </c>
      <c r="BK92" s="17" t="s">
        <v>1155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 hidden="1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1013</v>
      </c>
      <c r="W93" s="151" t="s">
        <v>1111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1152</v>
      </c>
      <c r="BK93" s="17" t="s">
        <v>1153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 hidden="1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 hidden="1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1112</v>
      </c>
      <c r="W95" s="151" t="s">
        <v>1113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1156</v>
      </c>
      <c r="BK95" s="17" t="s">
        <v>1156</v>
      </c>
      <c r="BL95" s="16"/>
      <c r="BM95" s="130" t="s">
        <v>411</v>
      </c>
      <c r="BN95" s="130" t="s">
        <v>401</v>
      </c>
      <c r="BO95" s="130" t="s">
        <v>500</v>
      </c>
      <c r="BP95" s="17" t="s">
        <v>1156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 hidden="1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1013</v>
      </c>
      <c r="W96" s="151" t="s">
        <v>1114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1157</v>
      </c>
      <c r="BK96" s="17" t="s">
        <v>1157</v>
      </c>
      <c r="BL96" s="16"/>
      <c r="BM96" s="130" t="s">
        <v>411</v>
      </c>
      <c r="BN96" s="130" t="s">
        <v>401</v>
      </c>
      <c r="BO96" s="130" t="s">
        <v>500</v>
      </c>
      <c r="BP96" s="17" t="s">
        <v>1157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 hidden="1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1051</v>
      </c>
      <c r="I97" s="106" t="s">
        <v>1051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0.125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1073</v>
      </c>
      <c r="W97" s="151" t="s">
        <v>1014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1157</v>
      </c>
      <c r="BK97" s="17" t="s">
        <v>1157</v>
      </c>
      <c r="BL97" s="16"/>
      <c r="BM97" s="130" t="s">
        <v>411</v>
      </c>
      <c r="BN97" s="130" t="s">
        <v>401</v>
      </c>
      <c r="BO97" s="130" t="s">
        <v>500</v>
      </c>
      <c r="BP97" s="17" t="s">
        <v>1157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 hidden="1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1051</v>
      </c>
      <c r="I98" s="106" t="s">
        <v>1051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1013</v>
      </c>
      <c r="W98" s="151" t="s">
        <v>1115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1157</v>
      </c>
      <c r="BK98" s="17" t="s">
        <v>1157</v>
      </c>
      <c r="BL98" s="16"/>
      <c r="BM98" s="130" t="s">
        <v>411</v>
      </c>
      <c r="BN98" s="130" t="s">
        <v>401</v>
      </c>
      <c r="BO98" s="130" t="s">
        <v>500</v>
      </c>
      <c r="BP98" s="17" t="s">
        <v>1157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 hidden="1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1092</v>
      </c>
      <c r="W99" s="151" t="s">
        <v>1116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1156</v>
      </c>
      <c r="BK99" s="17" t="s">
        <v>1156</v>
      </c>
      <c r="BL99" s="16"/>
      <c r="BM99" s="130" t="s">
        <v>405</v>
      </c>
      <c r="BN99" s="130" t="s">
        <v>434</v>
      </c>
      <c r="BO99" s="130" t="s">
        <v>495</v>
      </c>
      <c r="BP99" s="17" t="s">
        <v>1156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 hidden="1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 hidden="1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1047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1048</v>
      </c>
      <c r="W101" s="151" t="s">
        <v>1026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1158</v>
      </c>
      <c r="BK101" s="17" t="s">
        <v>1158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1158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 hidden="1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1117</v>
      </c>
      <c r="W102" s="151" t="s">
        <v>1093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1159</v>
      </c>
      <c r="BK102" s="18" t="s">
        <v>1160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1161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 hidden="1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 hidden="1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 hidden="1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 hidden="1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1162</v>
      </c>
      <c r="W106" s="151" t="s">
        <v>1026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1163</v>
      </c>
      <c r="BK106" s="17" t="s">
        <v>1163</v>
      </c>
      <c r="BL106" s="16"/>
      <c r="BM106" s="130" t="s">
        <v>410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OKOK</v>
      </c>
    </row>
    <row r="107" spans="1:72" hidden="1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1164</v>
      </c>
      <c r="W107" s="151" t="s">
        <v>1026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1165</v>
      </c>
      <c r="BK107" s="17" t="s">
        <v>1166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 hidden="1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1121</v>
      </c>
      <c r="I108" s="106" t="s">
        <v>1121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1122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1059</v>
      </c>
      <c r="W108" s="151" t="s">
        <v>1123</v>
      </c>
      <c r="X108" s="104" t="s">
        <v>386</v>
      </c>
      <c r="Y108" s="129" t="s">
        <v>389</v>
      </c>
      <c r="Z108" s="104"/>
      <c r="AA108" s="105" t="s">
        <v>1124</v>
      </c>
      <c r="AB108" s="103" t="s">
        <v>388</v>
      </c>
      <c r="AC108" s="152" t="s">
        <v>371</v>
      </c>
      <c r="AD108" s="107">
        <v>0.33333333333333331</v>
      </c>
      <c r="AE108" s="105" t="s">
        <v>1125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1167</v>
      </c>
      <c r="BK108" s="18" t="s">
        <v>1167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1167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 hidden="1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 hidden="1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1168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1169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1170</v>
      </c>
      <c r="W110" s="151" t="s">
        <v>1171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>
        <v>54</v>
      </c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2</v>
      </c>
      <c r="BI110" s="17"/>
      <c r="BJ110" s="17" t="s">
        <v>1172</v>
      </c>
      <c r="BK110" s="18" t="s">
        <v>1173</v>
      </c>
      <c r="BL110" s="16"/>
      <c r="BM110" s="130" t="s">
        <v>410</v>
      </c>
      <c r="BN110" s="130" t="s">
        <v>410</v>
      </c>
      <c r="BO110" s="130" t="s">
        <v>410</v>
      </c>
      <c r="BP110" s="18" t="s">
        <v>558</v>
      </c>
      <c r="BQ110" s="12" t="str">
        <f>IF(AND(BR110&lt;1,BS110&lt;1),"Produção e Intervalo",IF(BR110&lt;1,"Intervalo",IF(BS110&lt;1,"Produção","Aderente")))</f>
        <v>Intervalo</v>
      </c>
      <c r="BR110" s="19">
        <f>IF(OR(B110="",F110=""),"*",AY110/P110)</f>
        <v>0.99999999999999911</v>
      </c>
      <c r="BS110" s="19">
        <f>IF(OR(B110="",F110=""),"*",BA110/Q110)</f>
        <v>1</v>
      </c>
      <c r="BT110" s="8" t="str">
        <f t="shared" si="2"/>
        <v>OKOK</v>
      </c>
    </row>
    <row r="111" spans="1:72" hidden="1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 hidden="1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1092</v>
      </c>
      <c r="W112" s="151" t="s">
        <v>1093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1174</v>
      </c>
      <c r="BK112" s="17" t="s">
        <v>1174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1174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 hidden="1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1175</v>
      </c>
      <c r="W113" s="151" t="s">
        <v>1176</v>
      </c>
      <c r="X113" s="104" t="s">
        <v>386</v>
      </c>
      <c r="Y113" s="129" t="s">
        <v>389</v>
      </c>
      <c r="Z113" s="104"/>
      <c r="AA113" s="105" t="s">
        <v>1177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1178</v>
      </c>
      <c r="BK113" s="17" t="s">
        <v>1178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1178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 hidden="1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1030</v>
      </c>
      <c r="W114" s="151" t="s">
        <v>1014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 hidden="1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1042</v>
      </c>
      <c r="W115" s="151" t="s">
        <v>1055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1179</v>
      </c>
      <c r="BK115" s="17" t="s">
        <v>1179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1179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 hidden="1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1118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1119</v>
      </c>
      <c r="W116" s="151" t="s">
        <v>1093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>
        <v>30</v>
      </c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2</v>
      </c>
      <c r="BI116" s="17"/>
      <c r="BJ116" s="17" t="s">
        <v>1180</v>
      </c>
      <c r="BK116" s="17" t="s">
        <v>1181</v>
      </c>
      <c r="BL116" s="16"/>
      <c r="BM116" s="130" t="s">
        <v>410</v>
      </c>
      <c r="BN116" s="130" t="s">
        <v>410</v>
      </c>
      <c r="BO116" s="130" t="s">
        <v>410</v>
      </c>
      <c r="BP116" s="18" t="s">
        <v>558</v>
      </c>
      <c r="BQ116" s="12" t="str">
        <f>IF(AND(BR116&lt;1,BS116&lt;1),"Produção e Intervalo",IF(BR116&lt;1,"Intervalo",IF(BS116&lt;1,"Produção","Aderente")))</f>
        <v>Aderente</v>
      </c>
      <c r="BR116" s="19">
        <f>IF(OR(B116="",F116=""),"*",AY116/P116)</f>
        <v>1.0000000000000009</v>
      </c>
      <c r="BS116" s="19">
        <f>IF(OR(B116="",F116=""),"*",BA116/Q116)</f>
        <v>1</v>
      </c>
      <c r="BT116" s="8" t="str">
        <f t="shared" si="2"/>
        <v>OKOK</v>
      </c>
    </row>
    <row r="117" spans="1:72" hidden="1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1119</v>
      </c>
      <c r="W117" s="151" t="s">
        <v>1182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1183</v>
      </c>
      <c r="BK117" s="17" t="s">
        <v>1184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 hidden="1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 hidden="1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 hidden="1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1185</v>
      </c>
      <c r="W120" s="151" t="s">
        <v>1026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1186</v>
      </c>
      <c r="BK120" s="17" t="s">
        <v>1187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1187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 hidden="1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1185</v>
      </c>
      <c r="W121" s="151" t="s">
        <v>1026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1186</v>
      </c>
      <c r="BK121" s="17" t="s">
        <v>1187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1187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 hidden="1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1185</v>
      </c>
      <c r="W122" s="151" t="s">
        <v>1188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1189</v>
      </c>
      <c r="BK122" s="17" t="s">
        <v>1190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 hidden="1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1191</v>
      </c>
      <c r="W123" s="151" t="s">
        <v>1022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1192</v>
      </c>
      <c r="BK123" s="17" t="s">
        <v>1193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 hidden="1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1194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1185</v>
      </c>
      <c r="W124" s="151" t="s">
        <v>1195</v>
      </c>
      <c r="X124" s="104" t="s">
        <v>386</v>
      </c>
      <c r="Y124" s="129" t="s">
        <v>389</v>
      </c>
      <c r="Z124" s="104"/>
      <c r="AA124" s="105" t="s">
        <v>1196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1197</v>
      </c>
      <c r="BK124" s="17" t="s">
        <v>1197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1197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 hidden="1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1185</v>
      </c>
      <c r="W125" s="151" t="s">
        <v>1093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>
        <v>30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2</v>
      </c>
      <c r="BI125" s="17"/>
      <c r="BJ125" s="17" t="s">
        <v>1198</v>
      </c>
      <c r="BK125" s="18" t="s">
        <v>1199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1199</v>
      </c>
      <c r="BQ125" s="12" t="str">
        <f>IF(AND(BR125&lt;1,BS125&lt;1),"Produção e Intervalo",IF(BR125&lt;1,"Intervalo",IF(BS125&lt;1,"Produção","Aderente")))</f>
        <v>Intervalo</v>
      </c>
      <c r="BR125" s="19">
        <f>IF(OR(B125="",F125=""),"*",AY125/P125)</f>
        <v>0.75</v>
      </c>
      <c r="BS125" s="19">
        <f>IF(OR(B125="",F125=""),"*",BA125/Q125)</f>
        <v>1</v>
      </c>
      <c r="BT125" s="8" t="str">
        <f t="shared" si="2"/>
        <v>CCOCirculaçãoIntervaloOportunidade</v>
      </c>
    </row>
    <row r="126" spans="1:72" hidden="1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1073</v>
      </c>
      <c r="W126" s="151" t="s">
        <v>1014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1200</v>
      </c>
      <c r="BK126" s="17" t="s">
        <v>1200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1200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 hidden="1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 hidden="1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1099</v>
      </c>
      <c r="W128" s="151" t="s">
        <v>1201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1202</v>
      </c>
      <c r="BK128" s="17" t="s">
        <v>1203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 hidden="1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1099</v>
      </c>
      <c r="W129" s="151" t="s">
        <v>1026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1204</v>
      </c>
      <c r="BK129" s="17" t="s">
        <v>1204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 hidden="1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1099</v>
      </c>
      <c r="W130" s="151" t="s">
        <v>1026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1204</v>
      </c>
      <c r="BK130" s="17" t="s">
        <v>1204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 hidden="1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1099</v>
      </c>
      <c r="W131" s="151" t="s">
        <v>1026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1204</v>
      </c>
      <c r="BK131" s="17" t="s">
        <v>1204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 hidden="1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1099</v>
      </c>
      <c r="W132" s="151" t="s">
        <v>1026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1204</v>
      </c>
      <c r="BK132" s="17" t="s">
        <v>1204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 hidden="1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 hidden="1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1013</v>
      </c>
      <c r="W134" s="151" t="s">
        <v>1026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1205</v>
      </c>
      <c r="BK134" s="17" t="s">
        <v>1205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1205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 hidden="1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1017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1206</v>
      </c>
      <c r="W135" s="151" t="s">
        <v>1207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 hidden="1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1051</v>
      </c>
      <c r="J136" s="127">
        <v>92</v>
      </c>
      <c r="K136" s="127">
        <v>67</v>
      </c>
      <c r="L136" s="105">
        <v>109</v>
      </c>
      <c r="M136" s="127" t="s">
        <v>1208</v>
      </c>
      <c r="N136" s="127" t="s">
        <v>1209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1021</v>
      </c>
      <c r="W136" s="105" t="s">
        <v>1210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>
        <v>42</v>
      </c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2</v>
      </c>
      <c r="BI136" s="17"/>
      <c r="BJ136" s="17" t="s">
        <v>1211</v>
      </c>
      <c r="BK136" s="17" t="s">
        <v>1212</v>
      </c>
      <c r="BL136" s="16"/>
      <c r="BM136" s="130" t="s">
        <v>410</v>
      </c>
      <c r="BN136" s="130" t="s">
        <v>410</v>
      </c>
      <c r="BO136" s="130" t="s">
        <v>410</v>
      </c>
      <c r="BP136" s="187"/>
      <c r="BQ136" s="12" t="str">
        <f>IF(AND(BR136&lt;1,BS136&lt;1),"Produção e Intervalo",IF(BR136&lt;1,"Intervalo",IF(BS136&lt;1,"Produção","Aderente")))</f>
        <v>Intervalo</v>
      </c>
      <c r="BR136" s="19">
        <f>IF(OR(B136="",F136=""),"*",AY136/P136)</f>
        <v>0.99999999999999911</v>
      </c>
      <c r="BS136" s="19">
        <f>IF(OR(B136="",F136=""),"*",BA136/Q136)</f>
        <v>1</v>
      </c>
      <c r="BT136" s="8"/>
    </row>
    <row r="137" spans="1:72" hidden="1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1175</v>
      </c>
      <c r="W137" s="151" t="s">
        <v>1213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1214</v>
      </c>
      <c r="BK137" s="173" t="s">
        <v>1215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1214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 hidden="1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1216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1175</v>
      </c>
      <c r="W138" s="105" t="s">
        <v>1217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2</v>
      </c>
      <c r="BI138" s="17"/>
      <c r="BJ138" s="17" t="s">
        <v>1218</v>
      </c>
      <c r="BK138" s="17" t="s">
        <v>1219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 hidden="1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1175</v>
      </c>
      <c r="W139" s="151" t="s">
        <v>1213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1220</v>
      </c>
      <c r="BK139" s="17" t="s">
        <v>1221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1221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 hidden="1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1175</v>
      </c>
      <c r="W140" s="151" t="s">
        <v>1026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1222</v>
      </c>
      <c r="BK140" s="17" t="s">
        <v>1222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1222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 hidden="1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1047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1047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1048</v>
      </c>
      <c r="W141" s="151" t="s">
        <v>1026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1223</v>
      </c>
      <c r="BK141" s="17" t="s">
        <v>1224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1224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 hidden="1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1175</v>
      </c>
      <c r="W142" s="105" t="s">
        <v>1093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1225</v>
      </c>
      <c r="BK142" s="17" t="s">
        <v>1225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1225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 hidden="1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1226</v>
      </c>
      <c r="I143" s="106" t="s">
        <v>1226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1073</v>
      </c>
      <c r="W143" s="151" t="s">
        <v>1014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1227</v>
      </c>
      <c r="BK143" s="18" t="s">
        <v>1227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1227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 hidden="1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 hidden="1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1059</v>
      </c>
      <c r="W145" s="151" t="s">
        <v>1014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 hidden="1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1164</v>
      </c>
      <c r="W146" s="151" t="s">
        <v>1026</v>
      </c>
      <c r="X146" s="104" t="s">
        <v>386</v>
      </c>
      <c r="Y146" s="129" t="s">
        <v>389</v>
      </c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>
        <v>0.35138888888888886</v>
      </c>
      <c r="AS146" s="108">
        <v>0.39861111111111114</v>
      </c>
      <c r="AT146" s="108">
        <v>0.46111111111111114</v>
      </c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6.25E-2</v>
      </c>
      <c r="AZ146" s="153"/>
      <c r="BA146" s="109">
        <v>1</v>
      </c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>
        <v>2</v>
      </c>
      <c r="BI146" s="17"/>
      <c r="BJ146" s="17" t="s">
        <v>1228</v>
      </c>
      <c r="BK146" s="17" t="s">
        <v>1229</v>
      </c>
      <c r="BL146" s="16"/>
      <c r="BM146" s="130" t="s">
        <v>410</v>
      </c>
      <c r="BN146" s="130" t="s">
        <v>410</v>
      </c>
      <c r="BO146" s="130" t="s">
        <v>410</v>
      </c>
      <c r="BP146" s="18" t="s">
        <v>558</v>
      </c>
      <c r="BQ146" s="12" t="str">
        <f>IF(AND(BR146&lt;1,BS146&lt;1),"Produção e Intervalo",IF(BR146&lt;1,"Intervalo",IF(BS146&lt;1,"Produção","Aderente")))</f>
        <v>Aderente</v>
      </c>
      <c r="BR146" s="19">
        <f>IF(OR(B146="",F146=""),"*",AY146/P146)</f>
        <v>1</v>
      </c>
      <c r="BS146" s="19">
        <f>IF(OR(B146="",F146=""),"*",BA146/Q146)</f>
        <v>1</v>
      </c>
      <c r="BT146" s="8" t="str">
        <f t="shared" si="3"/>
        <v>OKOK</v>
      </c>
    </row>
    <row r="147" spans="1:72" hidden="1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1121</v>
      </c>
      <c r="I147" s="106" t="s">
        <v>1121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1122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1059</v>
      </c>
      <c r="W147" s="151" t="s">
        <v>1123</v>
      </c>
      <c r="X147" s="104" t="s">
        <v>386</v>
      </c>
      <c r="Y147" s="129" t="s">
        <v>389</v>
      </c>
      <c r="Z147" s="104"/>
      <c r="AA147" s="105" t="s">
        <v>1124</v>
      </c>
      <c r="AB147" s="103" t="s">
        <v>388</v>
      </c>
      <c r="AC147" s="152" t="s">
        <v>371</v>
      </c>
      <c r="AD147" s="107">
        <v>0.33333333333333331</v>
      </c>
      <c r="AE147" s="105" t="s">
        <v>1125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>
        <v>0.52638888888888891</v>
      </c>
      <c r="AS147" s="108">
        <v>0.65138888888888891</v>
      </c>
      <c r="AT147" s="108">
        <v>0.7416666666666667</v>
      </c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9.027777777777779E-2</v>
      </c>
      <c r="AZ147" s="153"/>
      <c r="BA147" s="109">
        <v>1560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89">
        <v>2</v>
      </c>
      <c r="BI147" s="17"/>
      <c r="BJ147" s="17" t="s">
        <v>1230</v>
      </c>
      <c r="BK147" s="17" t="s">
        <v>1231</v>
      </c>
      <c r="BL147" s="16"/>
      <c r="BM147" s="130" t="s">
        <v>410</v>
      </c>
      <c r="BN147" s="130" t="s">
        <v>410</v>
      </c>
      <c r="BO147" s="130" t="s">
        <v>410</v>
      </c>
      <c r="BP147" s="18" t="s">
        <v>558</v>
      </c>
      <c r="BQ147" s="12" t="str">
        <f>IF(AND(BR147&lt;1,BS147&lt;1),"Produção e Intervalo",IF(BR147&lt;1,"Intervalo",IF(BS147&lt;1,"Produção","Aderente")))</f>
        <v>Aderente</v>
      </c>
      <c r="BR147" s="19">
        <f>IF(OR(B147="",F147=""),"*",AY147/P147)</f>
        <v>1.0833333333333335</v>
      </c>
      <c r="BS147" s="19">
        <f>IF(OR(B147="",F147=""),"*",BA147/Q147)</f>
        <v>1</v>
      </c>
      <c r="BT147" s="8" t="str">
        <f t="shared" si="3"/>
        <v>OKOK</v>
      </c>
    </row>
    <row r="148" spans="1:72" hidden="1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 hidden="1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1092</v>
      </c>
      <c r="W149" s="151" t="s">
        <v>1093</v>
      </c>
      <c r="X149" s="104" t="s">
        <v>386</v>
      </c>
      <c r="Y149" s="129" t="s">
        <v>389</v>
      </c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>
        <v>0.375</v>
      </c>
      <c r="AS149" s="108">
        <v>0.46111111111111114</v>
      </c>
      <c r="AT149" s="108">
        <v>0.52361111111111114</v>
      </c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6.25E-2</v>
      </c>
      <c r="AZ149" s="153"/>
      <c r="BA149" s="109">
        <v>25</v>
      </c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>
        <v>0</v>
      </c>
      <c r="BI149" s="17"/>
      <c r="BJ149" s="17" t="s">
        <v>1232</v>
      </c>
      <c r="BK149" s="17" t="s">
        <v>1233</v>
      </c>
      <c r="BL149" s="16"/>
      <c r="BM149" s="130" t="s">
        <v>406</v>
      </c>
      <c r="BN149" s="130" t="s">
        <v>435</v>
      </c>
      <c r="BO149" s="130" t="s">
        <v>527</v>
      </c>
      <c r="BP149" s="17" t="s">
        <v>1233</v>
      </c>
      <c r="BQ149" s="12" t="str">
        <f>IF(AND(BR149&lt;1,BS149&lt;1),"Produção e Intervalo",IF(BR149&lt;1,"Intervalo",IF(BS149&lt;1,"Produção","Aderente")))</f>
        <v>Produção</v>
      </c>
      <c r="BR149" s="19">
        <f>IF(OR(B149="",F149=""),"*",AY149/P149)</f>
        <v>1</v>
      </c>
      <c r="BS149" s="19">
        <f>IF(OR(B149="",F149=""),"*",BA149/Q149)</f>
        <v>0.625</v>
      </c>
      <c r="BT149" s="8" t="str">
        <f t="shared" si="3"/>
        <v>SuperExecução</v>
      </c>
    </row>
    <row r="150" spans="1:72" ht="23.25" hidden="1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300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1175</v>
      </c>
      <c r="W150" s="151" t="s">
        <v>1176</v>
      </c>
      <c r="X150" s="104" t="s">
        <v>386</v>
      </c>
      <c r="Y150" s="129" t="s">
        <v>389</v>
      </c>
      <c r="Z150" s="104"/>
      <c r="AA150" s="105" t="s">
        <v>1177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>
        <v>0.35138888888888886</v>
      </c>
      <c r="AS150" s="108">
        <v>0.47222222222222221</v>
      </c>
      <c r="AT150" s="108">
        <v>0.51388888888888884</v>
      </c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4.166666666666663E-2</v>
      </c>
      <c r="AZ150" s="153"/>
      <c r="BA150" s="109">
        <v>300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>
        <v>2</v>
      </c>
      <c r="BI150" s="17"/>
      <c r="BJ150" s="17" t="s">
        <v>1234</v>
      </c>
      <c r="BK150" s="17" t="s">
        <v>1235</v>
      </c>
      <c r="BL150" s="16"/>
      <c r="BM150" s="130" t="s">
        <v>410</v>
      </c>
      <c r="BN150" s="130" t="s">
        <v>410</v>
      </c>
      <c r="BO150" s="130" t="s">
        <v>410</v>
      </c>
      <c r="BP150" s="18" t="s">
        <v>558</v>
      </c>
      <c r="BQ150" s="12" t="str">
        <f>IF(AND(BR150&lt;1,BS150&lt;1),"Produção e Intervalo",IF(BR150&lt;1,"Intervalo",IF(BS150&lt;1,"Produção","Aderente")))</f>
        <v>Intervalo</v>
      </c>
      <c r="BR150" s="19">
        <f>IF(OR(B150="",F150=""),"*",AY150/P150)</f>
        <v>0.99999999999999911</v>
      </c>
      <c r="BS150" s="19">
        <f>IF(OR(B150="",F150=""),"*",BA150/Q150)</f>
        <v>1</v>
      </c>
      <c r="BT150" s="8" t="str">
        <f t="shared" si="3"/>
        <v>OKOK</v>
      </c>
    </row>
    <row r="151" spans="1:72" hidden="1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1030</v>
      </c>
      <c r="W151" s="151" t="s">
        <v>1014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 hidden="1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1042</v>
      </c>
      <c r="W152" s="151" t="s">
        <v>1055</v>
      </c>
      <c r="X152" s="104" t="s">
        <v>386</v>
      </c>
      <c r="Y152" s="129" t="s">
        <v>389</v>
      </c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">
        <v>771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>
        <v>0.375</v>
      </c>
      <c r="AS152" s="108">
        <v>0.40069444444444446</v>
      </c>
      <c r="AT152" s="108">
        <v>0.46319444444444446</v>
      </c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6.25E-2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>
        <v>0</v>
      </c>
      <c r="BI152" s="17"/>
      <c r="BJ152" s="17" t="s">
        <v>1236</v>
      </c>
      <c r="BK152" s="17" t="s">
        <v>1237</v>
      </c>
      <c r="BL152" s="16"/>
      <c r="BM152" s="130" t="s">
        <v>406</v>
      </c>
      <c r="BN152" s="130" t="s">
        <v>435</v>
      </c>
      <c r="BO152" s="130" t="s">
        <v>486</v>
      </c>
      <c r="BP152" s="17" t="s">
        <v>1237</v>
      </c>
      <c r="BQ152" s="12" t="str">
        <f>IF(AND(BR152&lt;1,BS152&lt;1),"Produção e Intervalo",IF(BR152&lt;1,"Intervalo",IF(BS152&lt;1,"Produção","Aderente")))</f>
        <v>Produção</v>
      </c>
      <c r="BR152" s="19">
        <f>IF(OR(B152="",F152=""),"*",AY152/P152)</f>
        <v>1</v>
      </c>
      <c r="BS152" s="19">
        <f>IF(OR(B152="",F152=""),"*",BA152/Q152)</f>
        <v>0</v>
      </c>
      <c r="BT152" s="8" t="str">
        <f t="shared" si="3"/>
        <v>SuperExecução</v>
      </c>
    </row>
    <row r="153" spans="1:72" hidden="1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1118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1119</v>
      </c>
      <c r="W153" s="151" t="s">
        <v>1093</v>
      </c>
      <c r="X153" s="104" t="s">
        <v>386</v>
      </c>
      <c r="Y153" s="129" t="s">
        <v>389</v>
      </c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>
        <v>0.375</v>
      </c>
      <c r="AS153" s="108">
        <v>0.41666666666666669</v>
      </c>
      <c r="AT153" s="108">
        <v>0.45833333333333331</v>
      </c>
      <c r="AU153" s="136">
        <v>0.67638888888888893</v>
      </c>
      <c r="AV153" s="136">
        <v>0.71805555555555556</v>
      </c>
      <c r="AW153" s="14"/>
      <c r="AX153" s="14"/>
      <c r="AY153" s="164">
        <f>IF(D153="","*",IFERROR(IF(ISODD(COUNT(AS153:AX153)),"ERRO",SUM((AT153-AS153),(AV153-AU153),(AX153-AW153))),"ERRO"))</f>
        <v>8.3333333333333259E-2</v>
      </c>
      <c r="AZ153" s="153"/>
      <c r="BA153" s="109">
        <v>52</v>
      </c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>
        <v>2</v>
      </c>
      <c r="BI153" s="17"/>
      <c r="BJ153" s="17" t="s">
        <v>1238</v>
      </c>
      <c r="BK153" s="17" t="s">
        <v>1239</v>
      </c>
      <c r="BL153" s="16"/>
      <c r="BM153" s="130" t="s">
        <v>410</v>
      </c>
      <c r="BN153" s="130" t="s">
        <v>410</v>
      </c>
      <c r="BO153" s="130" t="s">
        <v>410</v>
      </c>
      <c r="BP153" s="18" t="s">
        <v>558</v>
      </c>
      <c r="BQ153" s="12" t="str">
        <f>IF(AND(BR153&lt;1,BS153&lt;1),"Produção e Intervalo",IF(BR153&lt;1,"Intervalo",IF(BS153&lt;1,"Produção","Aderente")))</f>
        <v>Aderente</v>
      </c>
      <c r="BR153" s="19">
        <f>IF(OR(B153="",F153=""),"*",AY153/P153)</f>
        <v>1.3333333333333321</v>
      </c>
      <c r="BS153" s="19">
        <f>IF(OR(B153="",F153=""),"*",BA153/Q153)</f>
        <v>1.3</v>
      </c>
      <c r="BT153" s="8" t="str">
        <f t="shared" si="3"/>
        <v>OKOK</v>
      </c>
    </row>
    <row r="154" spans="1:72" hidden="1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1118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1240</v>
      </c>
      <c r="W154" s="151" t="s">
        <v>1093</v>
      </c>
      <c r="X154" s="104" t="s">
        <v>386</v>
      </c>
      <c r="Y154" s="129" t="s">
        <v>389</v>
      </c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>
        <v>0.375</v>
      </c>
      <c r="AS154" s="108">
        <v>0.41666666666666669</v>
      </c>
      <c r="AT154" s="108">
        <v>0.45833333333333331</v>
      </c>
      <c r="AU154" s="136">
        <v>0.67638888888888893</v>
      </c>
      <c r="AV154" s="136">
        <v>0.71805555555555556</v>
      </c>
      <c r="AW154" s="14"/>
      <c r="AX154" s="14"/>
      <c r="AY154" s="164">
        <f>IF(D154="","*",IFERROR(IF(ISODD(COUNT(AS154:AX154)),"ERRO",SUM((AT154-AS154),(AV154-AU154),(AX154-AW154))),"ERRO"))</f>
        <v>8.3333333333333259E-2</v>
      </c>
      <c r="AZ154" s="153"/>
      <c r="BA154" s="109">
        <v>14</v>
      </c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>
        <v>0</v>
      </c>
      <c r="BI154" s="17"/>
      <c r="BJ154" s="17" t="s">
        <v>1238</v>
      </c>
      <c r="BK154" s="17" t="s">
        <v>1241</v>
      </c>
      <c r="BL154" s="16"/>
      <c r="BM154" s="130" t="s">
        <v>406</v>
      </c>
      <c r="BN154" s="130" t="s">
        <v>435</v>
      </c>
      <c r="BO154" s="130" t="s">
        <v>486</v>
      </c>
      <c r="BP154" s="17" t="s">
        <v>1241</v>
      </c>
      <c r="BQ154" s="12" t="str">
        <f>IF(AND(BR154&lt;1,BS154&lt;1),"Produção e Intervalo",IF(BR154&lt;1,"Intervalo",IF(BS154&lt;1,"Produção","Aderente")))</f>
        <v>Produção</v>
      </c>
      <c r="BR154" s="19">
        <f>IF(OR(B154="",F154=""),"*",AY154/P154)</f>
        <v>1.3333333333333321</v>
      </c>
      <c r="BS154" s="19">
        <f>IF(OR(B154="",F154=""),"*",BA154/Q154)</f>
        <v>0.35</v>
      </c>
      <c r="BT154" s="8" t="str">
        <f t="shared" si="3"/>
        <v>SuperExecução</v>
      </c>
    </row>
    <row r="155" spans="1:72" hidden="1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1119</v>
      </c>
      <c r="W155" s="151" t="s">
        <v>1182</v>
      </c>
      <c r="X155" s="104" t="s">
        <v>386</v>
      </c>
      <c r="Y155" s="129" t="s">
        <v>389</v>
      </c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>
        <v>0.36805555555555558</v>
      </c>
      <c r="AS155" s="108">
        <v>0.41666666666666669</v>
      </c>
      <c r="AT155" s="108">
        <v>0.45833333333333331</v>
      </c>
      <c r="AU155" s="136">
        <v>0.6875</v>
      </c>
      <c r="AV155" s="136">
        <v>0.72916666666666663</v>
      </c>
      <c r="AW155" s="14"/>
      <c r="AX155" s="14"/>
      <c r="AY155" s="164">
        <f>IF(D155="","*",IFERROR(IF(ISODD(COUNT(AS155:AX155)),"ERRO",SUM((AT155-AS155),(AV155-AU155),(AX155-AW155))),"ERRO"))</f>
        <v>8.3333333333333259E-2</v>
      </c>
      <c r="AZ155" s="153"/>
      <c r="BA155" s="109">
        <v>30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>
        <v>2</v>
      </c>
      <c r="BI155" s="17"/>
      <c r="BJ155" s="17" t="s">
        <v>1242</v>
      </c>
      <c r="BK155" s="17" t="s">
        <v>1243</v>
      </c>
      <c r="BL155" s="16"/>
      <c r="BM155" s="130" t="s">
        <v>410</v>
      </c>
      <c r="BN155" s="130" t="s">
        <v>410</v>
      </c>
      <c r="BO155" s="130" t="s">
        <v>410</v>
      </c>
      <c r="BP155" s="18" t="s">
        <v>558</v>
      </c>
      <c r="BQ155" s="12" t="str">
        <f>IF(AND(BR155&lt;1,BS155&lt;1),"Produção e Intervalo",IF(BR155&lt;1,"Intervalo",IF(BS155&lt;1,"Produção","Aderente")))</f>
        <v>Aderente</v>
      </c>
      <c r="BR155" s="19">
        <f>IF(OR(B155="",F155=""),"*",AY155/P155)</f>
        <v>1.3333333333333321</v>
      </c>
      <c r="BS155" s="19">
        <f>IF(OR(B155="",F155=""),"*",BA155/Q155)</f>
        <v>2</v>
      </c>
      <c r="BT155" s="8" t="str">
        <f t="shared" si="3"/>
        <v>OKOK</v>
      </c>
    </row>
    <row r="156" spans="1:72" hidden="1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1018</v>
      </c>
      <c r="W156" s="151" t="s">
        <v>1244</v>
      </c>
      <c r="X156" s="104" t="s">
        <v>386</v>
      </c>
      <c r="Y156" s="129" t="s">
        <v>389</v>
      </c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>
        <v>0.36875000000000002</v>
      </c>
      <c r="AS156" s="108">
        <v>0.37847222222222221</v>
      </c>
      <c r="AT156" s="108">
        <v>0.4201388888888889</v>
      </c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4.1666666666666685E-2</v>
      </c>
      <c r="AZ156" s="153"/>
      <c r="BA156" s="109">
        <v>90</v>
      </c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>
        <v>2</v>
      </c>
      <c r="BI156" s="17"/>
      <c r="BJ156" s="17" t="s">
        <v>1245</v>
      </c>
      <c r="BK156" s="17" t="s">
        <v>1246</v>
      </c>
      <c r="BL156" s="16"/>
      <c r="BM156" s="130" t="s">
        <v>410</v>
      </c>
      <c r="BN156" s="130" t="s">
        <v>410</v>
      </c>
      <c r="BO156" s="130" t="s">
        <v>410</v>
      </c>
      <c r="BP156" s="18" t="s">
        <v>558</v>
      </c>
      <c r="BQ156" s="12" t="str">
        <f>IF(AND(BR156&lt;1,BS156&lt;1),"Produção e Intervalo",IF(BR156&lt;1,"Intervalo",IF(BS156&lt;1,"Produção","Aderente")))</f>
        <v>Aderente</v>
      </c>
      <c r="BR156" s="19">
        <f>IF(OR(B156="",F156=""),"*",AY156/P156)</f>
        <v>1.0000000000000004</v>
      </c>
      <c r="BS156" s="19">
        <f>IF(OR(B156="",F156=""),"*",BA156/Q156)</f>
        <v>1</v>
      </c>
      <c r="BT156" s="8" t="str">
        <f t="shared" si="3"/>
        <v>OKOK</v>
      </c>
    </row>
    <row r="157" spans="1:72" hidden="1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1077</v>
      </c>
      <c r="N157" s="127" t="s">
        <v>1078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1185</v>
      </c>
      <c r="W157" s="151" t="s">
        <v>1086</v>
      </c>
      <c r="X157" s="104" t="s">
        <v>386</v>
      </c>
      <c r="Y157" s="129" t="s">
        <v>389</v>
      </c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>
        <v>0.32222222222222224</v>
      </c>
      <c r="AS157" s="108">
        <v>0.35069444444444442</v>
      </c>
      <c r="AT157" s="108">
        <v>0.3923611111111111</v>
      </c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4.1666666666666685E-2</v>
      </c>
      <c r="AZ157" s="153"/>
      <c r="BA157" s="109">
        <v>1</v>
      </c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>
        <v>2</v>
      </c>
      <c r="BI157" s="17"/>
      <c r="BJ157" s="17" t="s">
        <v>1247</v>
      </c>
      <c r="BK157" s="17" t="s">
        <v>1248</v>
      </c>
      <c r="BL157" s="16"/>
      <c r="BM157" s="130" t="s">
        <v>410</v>
      </c>
      <c r="BN157" s="130" t="s">
        <v>410</v>
      </c>
      <c r="BO157" s="130" t="s">
        <v>410</v>
      </c>
      <c r="BP157" s="18" t="s">
        <v>558</v>
      </c>
      <c r="BQ157" s="12" t="str">
        <f>IF(AND(BR157&lt;1,BS157&lt;1),"Produção e Intervalo",IF(BR157&lt;1,"Intervalo",IF(BS157&lt;1,"Produção","Aderente")))</f>
        <v>Aderente</v>
      </c>
      <c r="BR157" s="19">
        <f>IF(OR(B157="",F157=""),"*",AY157/P157)</f>
        <v>1.0000000000000004</v>
      </c>
      <c r="BS157" s="19">
        <f>IF(OR(B157="",F157=""),"*",BA157/Q157)</f>
        <v>1</v>
      </c>
      <c r="BT157" s="8" t="str">
        <f t="shared" si="3"/>
        <v>OKOK</v>
      </c>
    </row>
    <row r="158" spans="1:72" hidden="1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1194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1185</v>
      </c>
      <c r="W158" s="151" t="s">
        <v>1249</v>
      </c>
      <c r="X158" s="104" t="s">
        <v>386</v>
      </c>
      <c r="Y158" s="129" t="s">
        <v>389</v>
      </c>
      <c r="Z158" s="104"/>
      <c r="AA158" s="105" t="s">
        <v>1196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>
        <v>0.32083333333333336</v>
      </c>
      <c r="AS158" s="108">
        <v>0.34375</v>
      </c>
      <c r="AT158" s="108">
        <v>0.38541666666666669</v>
      </c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4.1666666666666685E-2</v>
      </c>
      <c r="AZ158" s="153"/>
      <c r="BA158" s="109">
        <v>300</v>
      </c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>
        <v>2</v>
      </c>
      <c r="BI158" s="17"/>
      <c r="BJ158" s="17" t="s">
        <v>1250</v>
      </c>
      <c r="BK158" s="17" t="s">
        <v>1250</v>
      </c>
      <c r="BL158" s="16"/>
      <c r="BM158" s="130" t="s">
        <v>410</v>
      </c>
      <c r="BN158" s="130" t="s">
        <v>410</v>
      </c>
      <c r="BO158" s="130" t="s">
        <v>410</v>
      </c>
      <c r="BP158" s="18" t="s">
        <v>558</v>
      </c>
      <c r="BQ158" s="12" t="str">
        <f>IF(AND(BR158&lt;1,BS158&lt;1),"Produção e Intervalo",IF(BR158&lt;1,"Intervalo",IF(BS158&lt;1,"Produção","Aderente")))</f>
        <v>Aderente</v>
      </c>
      <c r="BR158" s="19">
        <f>IF(OR(B158="",F158=""),"*",AY158/P158)</f>
        <v>1.0000000000000004</v>
      </c>
      <c r="BS158" s="19">
        <f>IF(OR(B158="",F158=""),"*",BA158/Q158)</f>
        <v>1</v>
      </c>
      <c r="BT158" s="8" t="str">
        <f t="shared" si="3"/>
        <v>OKOK</v>
      </c>
    </row>
    <row r="159" spans="1:72" hidden="1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1185</v>
      </c>
      <c r="W159" s="151" t="s">
        <v>1093</v>
      </c>
      <c r="X159" s="104" t="s">
        <v>386</v>
      </c>
      <c r="Y159" s="129" t="s">
        <v>389</v>
      </c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>
        <v>0.38541666666666669</v>
      </c>
      <c r="AS159" s="108">
        <v>0.40625</v>
      </c>
      <c r="AT159" s="108">
        <v>0.46875</v>
      </c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6.25E-2</v>
      </c>
      <c r="AZ159" s="153"/>
      <c r="BA159" s="109">
        <v>30</v>
      </c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>
        <v>2</v>
      </c>
      <c r="BI159" s="17"/>
      <c r="BJ159" s="17" t="s">
        <v>1251</v>
      </c>
      <c r="BK159" s="17" t="s">
        <v>1251</v>
      </c>
      <c r="BL159" s="16"/>
      <c r="BM159" s="130" t="s">
        <v>405</v>
      </c>
      <c r="BN159" s="130" t="s">
        <v>434</v>
      </c>
      <c r="BO159" s="130" t="s">
        <v>512</v>
      </c>
      <c r="BP159" s="17" t="s">
        <v>1251</v>
      </c>
      <c r="BQ159" s="12" t="str">
        <f>IF(AND(BR159&lt;1,BS159&lt;1),"Produção e Intervalo",IF(BR159&lt;1,"Intervalo",IF(BS159&lt;1,"Produção","Aderente")))</f>
        <v>Intervalo</v>
      </c>
      <c r="BR159" s="19">
        <f>IF(OR(B159="",F159=""),"*",AY159/P159)</f>
        <v>0.75</v>
      </c>
      <c r="BS159" s="19">
        <f>IF(OR(B159="",F159=""),"*",BA159/Q159)</f>
        <v>1</v>
      </c>
      <c r="BT159" s="8" t="str">
        <f t="shared" si="3"/>
        <v>CCOCirculaçãoIntervaloOportunidade</v>
      </c>
    </row>
    <row r="160" spans="1:72" hidden="1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1185</v>
      </c>
      <c r="W160" s="151" t="s">
        <v>1093</v>
      </c>
      <c r="X160" s="104" t="s">
        <v>386</v>
      </c>
      <c r="Y160" s="129" t="s">
        <v>389</v>
      </c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>
        <v>0.38541666666666669</v>
      </c>
      <c r="AS160" s="108">
        <v>0.40625</v>
      </c>
      <c r="AT160" s="108">
        <v>0.46875</v>
      </c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6.25E-2</v>
      </c>
      <c r="AZ160" s="153"/>
      <c r="BA160" s="109">
        <v>30</v>
      </c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>
        <v>2</v>
      </c>
      <c r="BI160" s="17"/>
      <c r="BJ160" s="17" t="s">
        <v>1252</v>
      </c>
      <c r="BK160" s="17" t="s">
        <v>1251</v>
      </c>
      <c r="BL160" s="16"/>
      <c r="BM160" s="130" t="s">
        <v>405</v>
      </c>
      <c r="BN160" s="130" t="s">
        <v>434</v>
      </c>
      <c r="BO160" s="130" t="s">
        <v>512</v>
      </c>
      <c r="BP160" s="17" t="s">
        <v>1251</v>
      </c>
      <c r="BQ160" s="12" t="str">
        <f>IF(AND(BR160&lt;1,BS160&lt;1),"Produção e Intervalo",IF(BR160&lt;1,"Intervalo",IF(BS160&lt;1,"Produção","Aderente")))</f>
        <v>Intervalo</v>
      </c>
      <c r="BR160" s="19">
        <f>IF(OR(B160="",F160=""),"*",AY160/P160)</f>
        <v>0.75</v>
      </c>
      <c r="BS160" s="19">
        <f>IF(OR(B160="",F160=""),"*",BA160/Q160)</f>
        <v>1</v>
      </c>
      <c r="BT160" s="8" t="str">
        <f t="shared" si="3"/>
        <v>CCOCirculaçãoIntervaloOportunidade</v>
      </c>
    </row>
    <row r="161" spans="1:72" hidden="1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1073</v>
      </c>
      <c r="W161" s="151" t="s">
        <v>1014</v>
      </c>
      <c r="X161" s="104" t="s">
        <v>386</v>
      </c>
      <c r="Y161" s="129" t="s">
        <v>389</v>
      </c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>
        <v>0</v>
      </c>
      <c r="AS161" s="108">
        <v>0</v>
      </c>
      <c r="AT161" s="108">
        <v>0</v>
      </c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>
        <v>0</v>
      </c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>
        <v>0</v>
      </c>
      <c r="BI161" s="17"/>
      <c r="BJ161" s="17" t="s">
        <v>1253</v>
      </c>
      <c r="BK161" s="17" t="s">
        <v>1253</v>
      </c>
      <c r="BL161" s="16"/>
      <c r="BM161" s="130" t="s">
        <v>402</v>
      </c>
      <c r="BN161" s="130" t="s">
        <v>432</v>
      </c>
      <c r="BO161" s="130" t="s">
        <v>489</v>
      </c>
      <c r="BP161" s="17" t="s">
        <v>1253</v>
      </c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>MecanizaçãoAtivos</v>
      </c>
    </row>
    <row r="162" spans="1:72" hidden="1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1185</v>
      </c>
      <c r="W162" s="151" t="s">
        <v>1026</v>
      </c>
      <c r="X162" s="104" t="s">
        <v>386</v>
      </c>
      <c r="Y162" s="129" t="s">
        <v>389</v>
      </c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>
        <v>0</v>
      </c>
      <c r="BI162" s="17"/>
      <c r="BJ162" s="17" t="s">
        <v>1254</v>
      </c>
      <c r="BK162" s="17" t="s">
        <v>1254</v>
      </c>
      <c r="BL162" s="16"/>
      <c r="BM162" s="130" t="s">
        <v>406</v>
      </c>
      <c r="BN162" s="130" t="s">
        <v>426</v>
      </c>
      <c r="BO162" s="130" t="s">
        <v>496</v>
      </c>
      <c r="BP162" s="17" t="s">
        <v>1254</v>
      </c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8" t="str">
        <f t="shared" si="3"/>
        <v>SuperEquipamento</v>
      </c>
    </row>
    <row r="163" spans="1:72" hidden="1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1185</v>
      </c>
      <c r="W163" s="151" t="s">
        <v>1026</v>
      </c>
      <c r="X163" s="104" t="s">
        <v>386</v>
      </c>
      <c r="Y163" s="129" t="s">
        <v>389</v>
      </c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>
        <v>0</v>
      </c>
      <c r="AS163" s="108">
        <v>0</v>
      </c>
      <c r="AT163" s="108">
        <v>0</v>
      </c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0</v>
      </c>
      <c r="AZ163" s="153"/>
      <c r="BA163" s="109">
        <v>0</v>
      </c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>
        <v>0</v>
      </c>
      <c r="BI163" s="17"/>
      <c r="BJ163" s="17" t="s">
        <v>1254</v>
      </c>
      <c r="BK163" s="17" t="s">
        <v>1254</v>
      </c>
      <c r="BL163" s="16"/>
      <c r="BM163" s="130" t="s">
        <v>406</v>
      </c>
      <c r="BN163" s="130" t="s">
        <v>426</v>
      </c>
      <c r="BO163" s="130" t="s">
        <v>496</v>
      </c>
      <c r="BP163" s="17" t="s">
        <v>1254</v>
      </c>
      <c r="BQ163" s="12" t="str">
        <f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8" t="str">
        <f t="shared" si="3"/>
        <v>SuperEquipamento</v>
      </c>
    </row>
    <row r="164" spans="1:72" hidden="1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 hidden="1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1099</v>
      </c>
      <c r="W165" s="151" t="s">
        <v>1026</v>
      </c>
      <c r="X165" s="104" t="s">
        <v>386</v>
      </c>
      <c r="Y165" s="129" t="s">
        <v>389</v>
      </c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>
        <v>0.36666666666666664</v>
      </c>
      <c r="AS165" s="108">
        <v>0</v>
      </c>
      <c r="AT165" s="108">
        <v>0</v>
      </c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>
        <v>0</v>
      </c>
      <c r="BI165" s="17"/>
      <c r="BJ165" s="17" t="s">
        <v>1255</v>
      </c>
      <c r="BK165" s="17" t="s">
        <v>1255</v>
      </c>
      <c r="BL165" s="16"/>
      <c r="BM165" s="130" t="s">
        <v>412</v>
      </c>
      <c r="BN165" s="130" t="s">
        <v>428</v>
      </c>
      <c r="BO165" s="130" t="s">
        <v>524</v>
      </c>
      <c r="BP165" s="17" t="s">
        <v>1255</v>
      </c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>CondiçõesClimáticaTemperatura</v>
      </c>
    </row>
    <row r="166" spans="1:72" hidden="1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1099</v>
      </c>
      <c r="W166" s="151" t="s">
        <v>1026</v>
      </c>
      <c r="X166" s="104" t="s">
        <v>386</v>
      </c>
      <c r="Y166" s="129" t="s">
        <v>389</v>
      </c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>
        <v>0.36666666666666664</v>
      </c>
      <c r="AS166" s="108">
        <v>0</v>
      </c>
      <c r="AT166" s="108">
        <v>0</v>
      </c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>
        <v>0</v>
      </c>
      <c r="BI166" s="17"/>
      <c r="BJ166" s="17" t="s">
        <v>1255</v>
      </c>
      <c r="BK166" s="17" t="s">
        <v>1255</v>
      </c>
      <c r="BL166" s="16"/>
      <c r="BM166" s="130" t="s">
        <v>412</v>
      </c>
      <c r="BN166" s="130" t="s">
        <v>428</v>
      </c>
      <c r="BO166" s="130" t="s">
        <v>524</v>
      </c>
      <c r="BP166" s="17" t="s">
        <v>1255</v>
      </c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>CondiçõesClimáticaTemperatura</v>
      </c>
    </row>
    <row r="167" spans="1:72" hidden="1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1099</v>
      </c>
      <c r="W167" s="151" t="s">
        <v>1026</v>
      </c>
      <c r="X167" s="104" t="s">
        <v>386</v>
      </c>
      <c r="Y167" s="129" t="s">
        <v>389</v>
      </c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>
        <v>0.36666666666666664</v>
      </c>
      <c r="AS167" s="108">
        <v>0</v>
      </c>
      <c r="AT167" s="108">
        <v>0</v>
      </c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>
        <v>0</v>
      </c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>
        <v>0</v>
      </c>
      <c r="BI167" s="17"/>
      <c r="BJ167" s="17" t="s">
        <v>1255</v>
      </c>
      <c r="BK167" s="17" t="s">
        <v>1255</v>
      </c>
      <c r="BL167" s="16"/>
      <c r="BM167" s="130" t="s">
        <v>412</v>
      </c>
      <c r="BN167" s="130" t="s">
        <v>428</v>
      </c>
      <c r="BO167" s="130" t="s">
        <v>524</v>
      </c>
      <c r="BP167" s="17" t="s">
        <v>1255</v>
      </c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>CondiçõesClimáticaTemperatura</v>
      </c>
    </row>
    <row r="168" spans="1:72" hidden="1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1099</v>
      </c>
      <c r="W168" s="151" t="s">
        <v>1026</v>
      </c>
      <c r="X168" s="104" t="s">
        <v>386</v>
      </c>
      <c r="Y168" s="129" t="s">
        <v>389</v>
      </c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>
        <v>0.36666666666666664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>
        <v>0</v>
      </c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>
        <v>0</v>
      </c>
      <c r="BI168" s="17"/>
      <c r="BJ168" s="17" t="s">
        <v>1255</v>
      </c>
      <c r="BK168" s="17" t="s">
        <v>1255</v>
      </c>
      <c r="BL168" s="16"/>
      <c r="BM168" s="130" t="s">
        <v>412</v>
      </c>
      <c r="BN168" s="130" t="s">
        <v>428</v>
      </c>
      <c r="BO168" s="130" t="s">
        <v>524</v>
      </c>
      <c r="BP168" s="17" t="s">
        <v>1255</v>
      </c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>CondiçõesClimáticaTemperatura</v>
      </c>
    </row>
    <row r="169" spans="1:72" hidden="1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 hidden="1">
      <c r="A170" s="47" t="str">
        <f>D170&amp;B170</f>
        <v>EXPANSÃO TURMA 146086</v>
      </c>
      <c r="B170" s="102">
        <v>46086</v>
      </c>
      <c r="C170" s="135">
        <f>IF(BS_CONTROLE[[#This Row],[DATA]]="","",WEEKNUM(BS_CONTROLE[[#This Row],[DATA]]))</f>
        <v>10</v>
      </c>
      <c r="D170" s="104" t="s">
        <v>559</v>
      </c>
      <c r="E170" s="159">
        <v>171</v>
      </c>
      <c r="F170" s="126" t="s">
        <v>619</v>
      </c>
      <c r="G170" s="142" t="str">
        <f>IF(D170="","*",VLOOKUP(F170,BS_ATIVIDADE[],3,FALSE))</f>
        <v>EXPANSÃO</v>
      </c>
      <c r="H170" s="106" t="s">
        <v>558</v>
      </c>
      <c r="I170" s="106" t="s">
        <v>558</v>
      </c>
      <c r="J170" s="105">
        <v>53</v>
      </c>
      <c r="K170" s="105">
        <v>110.07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0" s="127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0" s="106">
        <v>0.375</v>
      </c>
      <c r="P170" s="106">
        <v>8.3333333333333329E-2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0" s="105" t="s">
        <v>1048</v>
      </c>
      <c r="W170" s="151" t="s">
        <v>1026</v>
      </c>
      <c r="X170" s="104" t="s">
        <v>386</v>
      </c>
      <c r="Y170" s="129" t="s">
        <v>389</v>
      </c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">
        <v>603</v>
      </c>
      <c r="AJ170" s="9" t="str">
        <f>IF(BS_CONTROLE[[#This Row],[Atividade]]=0, "-", BS_CONTROLE[[#This Row],[Atividade]])</f>
        <v>EXPANSÃO - SOLDA</v>
      </c>
      <c r="AK170" s="31" t="str">
        <f>BS_CONTROLE[[#This Row],[Local - Partida]]</f>
        <v>-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ZGM-109</v>
      </c>
      <c r="AN170" s="105">
        <f>IF(BS_CONTROLE[[#This Row],[SB]]=0, "-", BS_CONTROLE[[#This Row],[SB]])</f>
        <v>1111102</v>
      </c>
      <c r="AO170" s="105">
        <f>IF(BS_CONTROLE[[#This Row],[SUB]]=0, "-", BS_CONTROLE[[#This Row],[SUB]])</f>
        <v>53</v>
      </c>
      <c r="AP170" s="105">
        <f>BS_CONTROLE[[#This Row],[KM - Inicio]]</f>
        <v>110.07</v>
      </c>
      <c r="AQ170" s="105">
        <f>BS_CONTROLE[[#This Row],[KM - Inicio]]</f>
        <v>110.07</v>
      </c>
      <c r="AR170" s="108">
        <v>0.42638888888888887</v>
      </c>
      <c r="AS170" s="108">
        <v>0.46319444444444446</v>
      </c>
      <c r="AT170" s="108">
        <v>0.49722222222222223</v>
      </c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3.4027777777777768E-2</v>
      </c>
      <c r="AZ170" s="153" t="s">
        <v>385</v>
      </c>
      <c r="BA170" s="109">
        <v>1</v>
      </c>
      <c r="BB170" s="10" t="str">
        <f>IFERROR(_xlfn.XLOOKUP(AI170, BS_ATIVIDADE[ATIVIDADE],BS_ATIVIDADE[UNIDADE] ), "*")</f>
        <v>BINÁRIO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0" s="150"/>
      <c r="BG170" s="16"/>
      <c r="BH170" s="17">
        <v>2</v>
      </c>
      <c r="BI170" s="17"/>
      <c r="BJ170" s="17" t="s">
        <v>1256</v>
      </c>
      <c r="BK170" s="17" t="s">
        <v>1256</v>
      </c>
      <c r="BL170" s="16"/>
      <c r="BM170" s="130" t="s">
        <v>407</v>
      </c>
      <c r="BN170" s="130" t="s">
        <v>435</v>
      </c>
      <c r="BO170" s="130" t="s">
        <v>486</v>
      </c>
      <c r="BP170" s="17" t="s">
        <v>1256</v>
      </c>
      <c r="BQ170" s="12" t="str">
        <f>IF(AND(BR170&lt;1,BS170&lt;1),"Produção e Intervalo",IF(BR170&lt;1,"Intervalo",IF(BS170&lt;1,"Produção","Aderente")))</f>
        <v>Intervalo</v>
      </c>
      <c r="BR170" s="19">
        <f>IF(OR(B170="",F170=""),"*",AY170/P170)</f>
        <v>0.40833333333333321</v>
      </c>
      <c r="BS170" s="19">
        <f>IF(OR(B170="",F170=""),"*",BA170/Q170)</f>
        <v>1</v>
      </c>
      <c r="BT170" s="8" t="str">
        <f t="shared" si="3"/>
        <v>ExpansãoExecução</v>
      </c>
    </row>
    <row r="171" spans="1:72" hidden="1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 hidden="1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1030</v>
      </c>
      <c r="W172" s="151" t="s">
        <v>1089</v>
      </c>
      <c r="X172" s="104" t="s">
        <v>386</v>
      </c>
      <c r="Y172" s="129" t="s">
        <v>389</v>
      </c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>
        <v>0.43194444444444446</v>
      </c>
      <c r="AS172" s="108">
        <v>0.44236111111111109</v>
      </c>
      <c r="AT172" s="108">
        <v>0.50486111111111109</v>
      </c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6.25E-2</v>
      </c>
      <c r="AZ172" s="153"/>
      <c r="BA172" s="109">
        <v>1</v>
      </c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>
        <v>2</v>
      </c>
      <c r="BI172" s="17"/>
      <c r="BJ172" s="17" t="s">
        <v>1257</v>
      </c>
      <c r="BK172" s="17" t="s">
        <v>1258</v>
      </c>
      <c r="BL172" s="16"/>
      <c r="BM172" s="130" t="s">
        <v>410</v>
      </c>
      <c r="BN172" s="130" t="s">
        <v>410</v>
      </c>
      <c r="BO172" s="130" t="s">
        <v>410</v>
      </c>
      <c r="BP172" s="18" t="s">
        <v>558</v>
      </c>
      <c r="BQ172" s="12" t="str">
        <f>IF(AND(BR172&lt;1,BS172&lt;1),"Produção e Intervalo",IF(BR172&lt;1,"Intervalo",IF(BS172&lt;1,"Produção","Aderente")))</f>
        <v>Aderente</v>
      </c>
      <c r="BR172" s="19">
        <f>IF(OR(B172="",F172=""),"*",AY172/P172)</f>
        <v>1</v>
      </c>
      <c r="BS172" s="19">
        <f>IF(OR(B172="",F172=""),"*",BA172/Q172)</f>
        <v>1</v>
      </c>
      <c r="BT172" s="8" t="str">
        <f t="shared" si="3"/>
        <v>OKOK</v>
      </c>
    </row>
    <row r="173" spans="1:72" hidden="1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1051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1052</v>
      </c>
      <c r="W173" s="151" t="s">
        <v>1053</v>
      </c>
      <c r="X173" s="104" t="s">
        <v>386</v>
      </c>
      <c r="Y173" s="129" t="s">
        <v>389</v>
      </c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>
        <v>0.30763888888888891</v>
      </c>
      <c r="AS173" s="108">
        <v>0.4152777777777778</v>
      </c>
      <c r="AT173" s="108">
        <v>0.45694444444444443</v>
      </c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4.166666666666663E-2</v>
      </c>
      <c r="AZ173" s="153"/>
      <c r="BA173" s="109">
        <v>1</v>
      </c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>
        <v>2</v>
      </c>
      <c r="BI173" s="17"/>
      <c r="BJ173" s="17" t="s">
        <v>1259</v>
      </c>
      <c r="BK173" s="17" t="s">
        <v>1259</v>
      </c>
      <c r="BL173" s="16"/>
      <c r="BM173" s="130" t="s">
        <v>410</v>
      </c>
      <c r="BN173" s="130" t="s">
        <v>410</v>
      </c>
      <c r="BO173" s="130" t="s">
        <v>410</v>
      </c>
      <c r="BP173" s="18" t="s">
        <v>558</v>
      </c>
      <c r="BQ173" s="12" t="str">
        <f>IF(AND(BR173&lt;1,BS173&lt;1),"Produção e Intervalo",IF(BR173&lt;1,"Intervalo",IF(BS173&lt;1,"Produção","Aderente")))</f>
        <v>Intervalo</v>
      </c>
      <c r="BR173" s="19">
        <f>IF(OR(B173="",F173=""),"*",AY173/P173)</f>
        <v>0.99999999999999911</v>
      </c>
      <c r="BS173" s="19">
        <f>IF(OR(B173="",F173=""),"*",BA173/Q173)</f>
        <v>1</v>
      </c>
      <c r="BT173" s="8" t="str">
        <f t="shared" si="3"/>
        <v>OKOK</v>
      </c>
    </row>
    <row r="174" spans="1:72" hidden="1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1030</v>
      </c>
      <c r="W174" s="151" t="s">
        <v>1026</v>
      </c>
      <c r="X174" s="104" t="s">
        <v>386</v>
      </c>
      <c r="Y174" s="129" t="s">
        <v>389</v>
      </c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>
        <v>0</v>
      </c>
      <c r="AS174" s="108">
        <v>0</v>
      </c>
      <c r="AT174" s="108">
        <v>0</v>
      </c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>
        <v>0</v>
      </c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>
        <v>0</v>
      </c>
      <c r="BI174" s="17"/>
      <c r="BJ174" s="17" t="s">
        <v>1260</v>
      </c>
      <c r="BK174" s="17" t="s">
        <v>1261</v>
      </c>
      <c r="BL174" s="16"/>
      <c r="BM174" s="130" t="s">
        <v>411</v>
      </c>
      <c r="BN174" s="130" t="s">
        <v>427</v>
      </c>
      <c r="BO174" s="130" t="s">
        <v>499</v>
      </c>
      <c r="BP174" s="17" t="s">
        <v>1261</v>
      </c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>AnomaliaVia</v>
      </c>
    </row>
    <row r="175" spans="1:72" hidden="1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1030</v>
      </c>
      <c r="W175" s="151" t="s">
        <v>1089</v>
      </c>
      <c r="X175" s="104" t="s">
        <v>386</v>
      </c>
      <c r="Y175" s="129" t="s">
        <v>389</v>
      </c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>
        <v>0</v>
      </c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>
        <v>0</v>
      </c>
      <c r="BI175" s="17"/>
      <c r="BJ175" s="17" t="s">
        <v>1261</v>
      </c>
      <c r="BK175" s="17" t="s">
        <v>1261</v>
      </c>
      <c r="BL175" s="16"/>
      <c r="BM175" s="130" t="s">
        <v>411</v>
      </c>
      <c r="BN175" s="130" t="s">
        <v>427</v>
      </c>
      <c r="BO175" s="130" t="s">
        <v>499</v>
      </c>
      <c r="BP175" s="17" t="s">
        <v>1261</v>
      </c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>AnomaliaVia</v>
      </c>
    </row>
    <row r="176" spans="1:72" hidden="1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1226</v>
      </c>
      <c r="I176" s="106" t="s">
        <v>1226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1073</v>
      </c>
      <c r="W176" s="151" t="s">
        <v>1014</v>
      </c>
      <c r="X176" s="104" t="s">
        <v>386</v>
      </c>
      <c r="Y176" s="129" t="s">
        <v>389</v>
      </c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>
        <v>0.38472222222222224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>
        <v>0</v>
      </c>
      <c r="BI176" s="17"/>
      <c r="BJ176" s="17" t="s">
        <v>1262</v>
      </c>
      <c r="BK176" s="17" t="s">
        <v>1263</v>
      </c>
      <c r="BL176" s="16"/>
      <c r="BM176" s="130" t="s">
        <v>405</v>
      </c>
      <c r="BN176" s="130" t="s">
        <v>434</v>
      </c>
      <c r="BO176" s="130" t="s">
        <v>495</v>
      </c>
      <c r="BP176" s="17" t="s">
        <v>1263</v>
      </c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>CCOCirculaçãoIntervaloOportunidade</v>
      </c>
    </row>
    <row r="177" spans="1:72" hidden="1">
      <c r="A177" s="47" t="str">
        <f>D177&amp;B177</f>
        <v>A8446086</v>
      </c>
      <c r="B177" s="102">
        <v>46086</v>
      </c>
      <c r="C177" s="135">
        <f>IF(BS_CONTROLE[[#This Row],[DATA]]="","",WEEKNUM(BS_CONTROLE[[#This Row],[DATA]]))</f>
        <v>10</v>
      </c>
      <c r="D177" s="104" t="s">
        <v>688</v>
      </c>
      <c r="E177" s="159">
        <v>171</v>
      </c>
      <c r="F177" s="126" t="s">
        <v>579</v>
      </c>
      <c r="G177" s="142" t="str">
        <f>IF(D177="","*",VLOOKUP(F177,BS_ATIVIDADE[],3,FALSE))</f>
        <v>DETECÇÃO</v>
      </c>
      <c r="H177" s="106" t="s">
        <v>1264</v>
      </c>
      <c r="I177" s="106" t="s">
        <v>1265</v>
      </c>
      <c r="J177" s="105">
        <v>54</v>
      </c>
      <c r="K177" s="105">
        <v>106</v>
      </c>
      <c r="L177" s="105" t="s">
        <v>558</v>
      </c>
      <c r="M177" s="127" t="s">
        <v>1266</v>
      </c>
      <c r="N177" s="127" t="s">
        <v>1267</v>
      </c>
      <c r="O177" s="106">
        <v>0.3125</v>
      </c>
      <c r="P177" s="106">
        <v>4.1666666666666664E-2</v>
      </c>
      <c r="Q177" s="105">
        <v>60</v>
      </c>
      <c r="R177" s="10" t="str">
        <f>IFERROR(_xlfn.XLOOKUP(F177, BS_ATIVIDADE[ATIVIDADE],BS_ATIVIDADE[UNIDADE] ), "*")</f>
        <v>KM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7" s="105" t="s">
        <v>1018</v>
      </c>
      <c r="W177" s="151" t="s">
        <v>1244</v>
      </c>
      <c r="X177" s="104" t="s">
        <v>386</v>
      </c>
      <c r="Y177" s="129" t="s">
        <v>389</v>
      </c>
      <c r="Z177" s="104"/>
      <c r="AA177" s="105">
        <v>1</v>
      </c>
      <c r="AB177" s="103" t="s">
        <v>377</v>
      </c>
      <c r="AC177" s="152"/>
      <c r="AD177" s="107">
        <v>0.29166666666666669</v>
      </c>
      <c r="AE177" s="105">
        <v>6293</v>
      </c>
      <c r="AF177" s="105"/>
      <c r="AG177" s="105"/>
      <c r="AH177" s="15"/>
      <c r="AI177" s="126" t="str">
        <f>IF(BS_CONTROLE[[#This Row],[Atividade]]=0, "-", BS_CONTROLE[[#This Row],[Atividade]])</f>
        <v>DETECÇÃO - RONDA 7 DIAS</v>
      </c>
      <c r="AJ177" s="9" t="str">
        <f>IF(BS_CONTROLE[[#This Row],[Atividade]]=0, "-", BS_CONTROLE[[#This Row],[Atividade]])</f>
        <v>DETECÇÃO - RONDA 7 DIAS</v>
      </c>
      <c r="AK177" s="31" t="str">
        <f>BS_CONTROLE[[#This Row],[Local - Partida]]</f>
        <v>ZPT105-1</v>
      </c>
      <c r="AL177" s="31" t="str">
        <f>BS_CONTROLE[[#This Row],[Local - Encerramento]]</f>
        <v>ZKW102-1</v>
      </c>
      <c r="AM177" s="105" t="str">
        <f>IF(BS_CONTROLE[[#This Row],[Entre - Estações]]=0, "-", BS_CONTROLE[[#This Row],[Entre - Estações]])</f>
        <v>ZPT-ZKW</v>
      </c>
      <c r="AN177" s="105" t="str">
        <f>IF(BS_CONTROLE[[#This Row],[SB]]=0, "-", BS_CONTROLE[[#This Row],[SB]])</f>
        <v>ZPTZKW</v>
      </c>
      <c r="AO177" s="105">
        <f>IF(BS_CONTROLE[[#This Row],[SUB]]=0, "-", BS_CONTROLE[[#This Row],[SUB]])</f>
        <v>54</v>
      </c>
      <c r="AP177" s="105">
        <f>BS_CONTROLE[[#This Row],[KM - Inicio]]</f>
        <v>106</v>
      </c>
      <c r="AQ177" s="105">
        <f>BS_CONTROLE[[#This Row],[KM - Inicio]]</f>
        <v>106</v>
      </c>
      <c r="AR177" s="108">
        <v>0.30208333333333331</v>
      </c>
      <c r="AS177" s="108">
        <v>0.40416666666666667</v>
      </c>
      <c r="AT177" s="108">
        <v>0.44583333333333336</v>
      </c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4.1666666666666685E-2</v>
      </c>
      <c r="AZ177" s="153"/>
      <c r="BA177" s="109">
        <v>60</v>
      </c>
      <c r="BB177" s="10" t="str">
        <f>IFERROR(_xlfn.XLOOKUP(AI177, BS_ATIVIDADE[ATIVIDADE],BS_ATIVIDADE[UNIDADE] ), "*")</f>
        <v>KM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7" s="150"/>
      <c r="BG177" s="16"/>
      <c r="BH177" s="17">
        <v>2</v>
      </c>
      <c r="BI177" s="17"/>
      <c r="BJ177" s="17" t="s">
        <v>1268</v>
      </c>
      <c r="BK177" s="17" t="s">
        <v>1268</v>
      </c>
      <c r="BL177" s="16"/>
      <c r="BM177" s="130" t="s">
        <v>410</v>
      </c>
      <c r="BN177" s="130" t="s">
        <v>410</v>
      </c>
      <c r="BO177" s="130" t="s">
        <v>410</v>
      </c>
      <c r="BP177" s="18" t="s">
        <v>558</v>
      </c>
      <c r="BQ177" s="12" t="str">
        <f>IF(AND(BR177&lt;1,BS177&lt;1),"Produção e Intervalo",IF(BR177&lt;1,"Intervalo",IF(BS177&lt;1,"Produção","Aderente")))</f>
        <v>Aderente</v>
      </c>
      <c r="BR177" s="19">
        <f>IF(OR(B177="",F177=""),"*",AY177/P177)</f>
        <v>1.0000000000000004</v>
      </c>
      <c r="BS177" s="19">
        <f>IF(OR(B177="",F177=""),"*",BA177/Q177)</f>
        <v>1</v>
      </c>
      <c r="BT177" s="8" t="str">
        <f t="shared" si="3"/>
        <v>OKOK</v>
      </c>
    </row>
    <row r="178" spans="1:72" hidden="1">
      <c r="A178" s="47" t="str">
        <f>D178&amp;B178</f>
        <v>MODERNIZAÇÃO TURMA 246086</v>
      </c>
      <c r="B178" s="102">
        <v>46086</v>
      </c>
      <c r="C178" s="135">
        <f>IF(BS_CONTROLE[[#This Row],[DATA]]="","",WEEKNUM(BS_CONTROLE[[#This Row],[DATA]]))</f>
        <v>10</v>
      </c>
      <c r="D178" s="104" t="s">
        <v>596</v>
      </c>
      <c r="E178" s="159"/>
      <c r="F178" s="126" t="s">
        <v>691</v>
      </c>
      <c r="G178" s="142" t="str">
        <f>IF(D178="","*",VLOOKUP(F178,BS_ATIVIDADE[],3,FALSE))</f>
        <v>MODERNIZAÇÃO</v>
      </c>
      <c r="H178" s="127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8" s="106" t="s">
        <v>558</v>
      </c>
      <c r="J178" s="105">
        <v>92</v>
      </c>
      <c r="K178" s="105">
        <v>78.78</v>
      </c>
      <c r="L178" s="105" t="s">
        <v>558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8" s="106">
        <v>0.32291666666666669</v>
      </c>
      <c r="P178" s="106">
        <v>6.25E-2</v>
      </c>
      <c r="Q178" s="105">
        <v>1</v>
      </c>
      <c r="R178" s="10" t="str">
        <f>IFERROR(_xlfn.XLOOKUP(F178, BS_ATIVIDADE[ATIVIDADE],BS_ATIVIDADE[UNIDADE] ), "*")</f>
        <v>Nº DE SOLDA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8" s="105" t="s">
        <v>1013</v>
      </c>
      <c r="W178" s="151" t="s">
        <v>1026</v>
      </c>
      <c r="X178" s="104" t="s">
        <v>386</v>
      </c>
      <c r="Y178" s="129" t="s">
        <v>389</v>
      </c>
      <c r="Z178" s="104"/>
      <c r="AA178" s="105" t="s">
        <v>558</v>
      </c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MODERNIZAÇÃO - SOLDA</v>
      </c>
      <c r="AJ178" s="9" t="str">
        <f>IF(BS_CONTROLE[[#This Row],[Atividade]]=0, "-", BS_CONTROLE[[#This Row],[Atividade]])</f>
        <v>MODERNIZAÇÃO - SOLDA</v>
      </c>
      <c r="AK178" s="31" t="str">
        <f>BS_CONTROLE[[#This Row],[Local - Partida]]</f>
        <v>ZXWK792</v>
      </c>
      <c r="AL178" s="31" t="str">
        <f>BS_CONTROLE[[#This Row],[Local - Encerramento]]</f>
        <v>-</v>
      </c>
      <c r="AM178" s="105" t="str">
        <f>IF(BS_CONTROLE[[#This Row],[Entre - Estações]]=0, "-", BS_CONTROLE[[#This Row],[Entre - Estações]])</f>
        <v>ZXW-ZEZ</v>
      </c>
      <c r="AN178" s="105" t="str">
        <f>IF(BS_CONTROLE[[#This Row],[SB]]=0, "-", BS_CONTROLE[[#This Row],[SB]])</f>
        <v>ZXWK792</v>
      </c>
      <c r="AO178" s="105">
        <f>IF(BS_CONTROLE[[#This Row],[SUB]]=0, "-", BS_CONTROLE[[#This Row],[SUB]])</f>
        <v>92</v>
      </c>
      <c r="AP178" s="105">
        <f>BS_CONTROLE[[#This Row],[KM - Inicio]]</f>
        <v>78.78</v>
      </c>
      <c r="AQ178" s="105">
        <f>BS_CONTROLE[[#This Row],[KM - Inicio]]</f>
        <v>78.78</v>
      </c>
      <c r="AR178" s="108">
        <v>0.35138888888888886</v>
      </c>
      <c r="AS178" s="108">
        <v>0.4513888888888889</v>
      </c>
      <c r="AT178" s="108">
        <v>0.51388888888888884</v>
      </c>
      <c r="AU178" s="136">
        <v>0.56736111111111109</v>
      </c>
      <c r="AV178" s="136">
        <v>0.62986111111111109</v>
      </c>
      <c r="AW178" s="14"/>
      <c r="AX178" s="14"/>
      <c r="AY178" s="164">
        <f>IF(D178="","*",IFERROR(IF(ISODD(COUNT(AS178:AX178)),"ERRO",SUM((AT178-AS178),(AV178-AU178),(AX178-AW178))),"ERRO"))</f>
        <v>0.12499999999999994</v>
      </c>
      <c r="AZ178" s="153"/>
      <c r="BA178" s="109">
        <v>1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8" s="150"/>
      <c r="BG178" s="16"/>
      <c r="BH178" s="17">
        <v>2</v>
      </c>
      <c r="BI178" s="17"/>
      <c r="BJ178" s="17" t="s">
        <v>1269</v>
      </c>
      <c r="BK178" s="17" t="s">
        <v>1270</v>
      </c>
      <c r="BL178" s="16"/>
      <c r="BM178" s="130" t="s">
        <v>410</v>
      </c>
      <c r="BN178" s="130" t="s">
        <v>410</v>
      </c>
      <c r="BO178" s="130" t="s">
        <v>410</v>
      </c>
      <c r="BP178" s="18" t="s">
        <v>558</v>
      </c>
      <c r="BQ178" s="12" t="str">
        <f>IF(AND(BR178&lt;1,BS178&lt;1),"Produção e Intervalo",IF(BR178&lt;1,"Intervalo",IF(BS178&lt;1,"Produção","Aderente")))</f>
        <v>Aderente</v>
      </c>
      <c r="BR178" s="19">
        <f>IF(OR(B178="",F178=""),"*",AY178/P178)</f>
        <v>1.9999999999999991</v>
      </c>
      <c r="BS178" s="19">
        <f>IF(OR(B178="",F178=""),"*",BA178/Q178)</f>
        <v>1</v>
      </c>
      <c r="BT178" s="8" t="str">
        <f t="shared" si="3"/>
        <v>OKOK</v>
      </c>
    </row>
    <row r="179" spans="1:72" hidden="1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/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 hidden="1">
      <c r="A180" s="47" t="str">
        <f>D180&amp;B180</f>
        <v>TURMA FIXA VIA 46087</v>
      </c>
      <c r="B180" s="102">
        <v>46087</v>
      </c>
      <c r="C180" s="135">
        <f>IF(BS_CONTROLE[[#This Row],[DATA]]="","",WEEKNUM(BS_CONTROLE[[#This Row],[DATA]]))</f>
        <v>10</v>
      </c>
      <c r="D180" s="104" t="s">
        <v>810</v>
      </c>
      <c r="E180" s="159">
        <v>174</v>
      </c>
      <c r="F180" s="126" t="s">
        <v>747</v>
      </c>
      <c r="G180" s="142" t="str">
        <f>IF(D180="","*",VLOOKUP(F180,BS_ATIVIDADE[],3,FALSE))</f>
        <v>TRILHO - SUBSTITUIÇÂO</v>
      </c>
      <c r="H180" s="106" t="s">
        <v>558</v>
      </c>
      <c r="I180" s="106" t="s">
        <v>558</v>
      </c>
      <c r="J180" s="105">
        <v>68</v>
      </c>
      <c r="K180" s="105">
        <v>55</v>
      </c>
      <c r="L180" s="105" t="s">
        <v>558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0" s="127" t="s">
        <v>270</v>
      </c>
      <c r="O180" s="106">
        <v>0.41666666666666669</v>
      </c>
      <c r="P180" s="106">
        <v>0.16666666666666666</v>
      </c>
      <c r="Q180" s="105">
        <v>624</v>
      </c>
      <c r="R180" s="10" t="str">
        <f>IFERROR(_xlfn.XLOOKUP(F180, BS_ATIVIDADE[ATIVIDADE],BS_ATIVIDADE[UNIDADE] ), "*")</f>
        <v>M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0" s="105" t="s">
        <v>1059</v>
      </c>
      <c r="W180" s="151" t="s">
        <v>1271</v>
      </c>
      <c r="X180" s="104" t="s">
        <v>381</v>
      </c>
      <c r="Y180" s="129" t="s">
        <v>380</v>
      </c>
      <c r="Z180" s="104"/>
      <c r="AA180" s="105" t="s">
        <v>558</v>
      </c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PDM - SUBSTITUIÇÃO - TRILHO</v>
      </c>
      <c r="AJ180" s="9" t="str">
        <f>IF(BS_CONTROLE[[#This Row],[Atividade]]=0, "-", BS_CONTROLE[[#This Row],[Atividade]])</f>
        <v>PDM - SUBSTITUIÇÃO - TRILHO</v>
      </c>
      <c r="AK180" s="31" t="str">
        <f>BS_CONTROLE[[#This Row],[Local - Partida]]</f>
        <v>-</v>
      </c>
      <c r="AL180" s="31" t="str">
        <f>BS_CONTROLE[[#This Row],[Local - Encerramento]]</f>
        <v>-</v>
      </c>
      <c r="AM180" s="105" t="str">
        <f>IF(BS_CONTROLE[[#This Row],[Entre - Estações]]=0, "-", BS_CONTROLE[[#This Row],[Entre - Estações]])</f>
        <v>ZBM</v>
      </c>
      <c r="AN180" s="105" t="str">
        <f>IF(BS_CONTROLE[[#This Row],[SB]]=0, "-", BS_CONTROLE[[#This Row],[SB]])</f>
        <v>ZBM1</v>
      </c>
      <c r="AO180" s="105">
        <f>IF(BS_CONTROLE[[#This Row],[SUB]]=0, "-", BS_CONTROLE[[#This Row],[SUB]])</f>
        <v>68</v>
      </c>
      <c r="AP180" s="105">
        <f>BS_CONTROLE[[#This Row],[KM - Inicio]]</f>
        <v>55</v>
      </c>
      <c r="AQ180" s="105">
        <f>BS_CONTROLE[[#This Row],[KM - Inicio]]</f>
        <v>55</v>
      </c>
      <c r="AR180" s="108"/>
      <c r="AS180" s="108"/>
      <c r="AT180" s="108"/>
      <c r="AU180" s="136"/>
      <c r="AV180" s="136"/>
      <c r="AW180" s="14"/>
      <c r="AX180" s="14"/>
      <c r="AY180" s="164">
        <f>IF(D180="","*",IFERROR(IF(ISODD(COUNT(AS180:AX180)),"ERRO",SUM((AT180-AS180),(AV180-AU180),(AX180-AW180))),"ERRO"))</f>
        <v>0</v>
      </c>
      <c r="AZ180" s="153"/>
      <c r="BA180" s="109"/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0" s="150"/>
      <c r="BG180" s="16"/>
      <c r="BH180" s="17"/>
      <c r="BI180" s="17"/>
      <c r="BJ180" s="17" t="s">
        <v>1272</v>
      </c>
      <c r="BK180" s="18"/>
      <c r="BL180" s="16"/>
      <c r="BM180" s="130"/>
      <c r="BN180" s="130"/>
      <c r="BO180" s="130"/>
      <c r="BP180" s="18"/>
      <c r="BQ180" s="12" t="str">
        <f>IF(AND(BR180&lt;1,BS180&lt;1),"Produção e Intervalo",IF(BR180&lt;1,"Intervalo",IF(BS180&lt;1,"Produção","Aderente")))</f>
        <v>Produção e Intervalo</v>
      </c>
      <c r="BR180" s="19">
        <f>IF(OR(B180="",F180=""),"*",AY180/P180)</f>
        <v>0</v>
      </c>
      <c r="BS180" s="19">
        <f>IF(OR(B180="",F180=""),"*",BA180/Q180)</f>
        <v>0</v>
      </c>
      <c r="BT180" s="8" t="str">
        <f t="shared" si="3"/>
        <v/>
      </c>
    </row>
    <row r="181" spans="1:72" hidden="1">
      <c r="A181" s="47" t="str">
        <f>D181&amp;B181</f>
        <v>KLECIO (TP-699)46087</v>
      </c>
      <c r="B181" s="102">
        <v>46087</v>
      </c>
      <c r="C181" s="135">
        <f>IF(BS_CONTROLE[[#This Row],[DATA]]="","",WEEKNUM(BS_CONTROLE[[#This Row],[DATA]]))</f>
        <v>10</v>
      </c>
      <c r="D181" s="104" t="s">
        <v>876</v>
      </c>
      <c r="E181" s="159">
        <v>102</v>
      </c>
      <c r="F181" s="126" t="s">
        <v>740</v>
      </c>
      <c r="G181" s="142" t="str">
        <f>IF(D181="","*",VLOOKUP(F181,BS_ATIVIDADE[],3,FALSE))</f>
        <v>SOLDA</v>
      </c>
      <c r="H181" s="106" t="s">
        <v>558</v>
      </c>
      <c r="I181" s="106" t="s">
        <v>558</v>
      </c>
      <c r="J181" s="105">
        <v>68</v>
      </c>
      <c r="K181" s="105">
        <v>54.9</v>
      </c>
      <c r="L181" s="105" t="s">
        <v>558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1" s="127" t="s">
        <v>270</v>
      </c>
      <c r="O181" s="106">
        <v>0.41666666666666669</v>
      </c>
      <c r="P181" s="106">
        <v>6.25E-2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1" s="105" t="s">
        <v>1059</v>
      </c>
      <c r="W181" s="151" t="s">
        <v>1026</v>
      </c>
      <c r="X181" s="104" t="s">
        <v>386</v>
      </c>
      <c r="Y181" s="129" t="s">
        <v>389</v>
      </c>
      <c r="Z181" s="104"/>
      <c r="AA181" s="105" t="s">
        <v>558</v>
      </c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ZBM</v>
      </c>
      <c r="AN181" s="105" t="str">
        <f>IF(BS_CONTROLE[[#This Row],[SB]]=0, "-", BS_CONTROLE[[#This Row],[SB]])</f>
        <v>ZBM1</v>
      </c>
      <c r="AO181" s="105">
        <f>IF(BS_CONTROLE[[#This Row],[SUB]]=0, "-", BS_CONTROLE[[#This Row],[SUB]])</f>
        <v>68</v>
      </c>
      <c r="AP181" s="105">
        <f>BS_CONTROLE[[#This Row],[KM - Inicio]]</f>
        <v>54.9</v>
      </c>
      <c r="AQ181" s="105">
        <f>BS_CONTROLE[[#This Row],[KM - Inicio]]</f>
        <v>54.9</v>
      </c>
      <c r="AR181" s="108">
        <v>0.34236111111111112</v>
      </c>
      <c r="AS181" s="108">
        <v>0.36458333333333331</v>
      </c>
      <c r="AT181" s="108">
        <v>0.42708333333333331</v>
      </c>
      <c r="AU181" s="136"/>
      <c r="AV181" s="136"/>
      <c r="AW181" s="14"/>
      <c r="AX181" s="14"/>
      <c r="AY181" s="164">
        <f>IF(D181="","*",IFERROR(IF(ISODD(COUNT(AS181:AX181)),"ERRO",SUM((AT181-AS181),(AV181-AU181),(AX181-AW181))),"ERRO"))</f>
        <v>6.25E-2</v>
      </c>
      <c r="AZ181" s="153"/>
      <c r="BA181" s="109"/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1" s="150"/>
      <c r="BG181" s="16"/>
      <c r="BH181" s="17">
        <v>1</v>
      </c>
      <c r="BI181" s="17"/>
      <c r="BJ181" s="17" t="s">
        <v>1273</v>
      </c>
      <c r="BK181" s="18"/>
      <c r="BL181" s="16"/>
      <c r="BM181" s="130"/>
      <c r="BN181" s="130"/>
      <c r="BO181" s="130"/>
      <c r="BP181" s="18"/>
      <c r="BQ181" s="12" t="str">
        <f>IF(AND(BR181&lt;1,BS181&lt;1),"Produção e Intervalo",IF(BR181&lt;1,"Intervalo",IF(BS181&lt;1,"Produção","Aderente")))</f>
        <v>Produção</v>
      </c>
      <c r="BR181" s="19">
        <f>IF(OR(B181="",F181=""),"*",AY181/P181)</f>
        <v>1</v>
      </c>
      <c r="BS181" s="19">
        <f>IF(OR(B181="",F181=""),"*",BA181/Q181)</f>
        <v>0</v>
      </c>
      <c r="BT181" s="8" t="str">
        <f t="shared" si="3"/>
        <v/>
      </c>
    </row>
    <row r="182" spans="1:72" hidden="1">
      <c r="A182" s="47" t="str">
        <f>D182&amp;B182</f>
        <v>E4246087</v>
      </c>
      <c r="B182" s="102">
        <v>46087</v>
      </c>
      <c r="C182" s="135">
        <f>IF(BS_CONTROLE[[#This Row],[DATA]]="","",WEEKNUM(BS_CONTROLE[[#This Row],[DATA]]))</f>
        <v>10</v>
      </c>
      <c r="D182" s="104" t="s">
        <v>709</v>
      </c>
      <c r="E182" s="159">
        <v>103</v>
      </c>
      <c r="F182" s="126" t="s">
        <v>625</v>
      </c>
      <c r="G182" s="142" t="str">
        <f>IF(D182="","*",VLOOKUP(F182,BS_ATIVIDADE[],3,FALSE))</f>
        <v>TRILHEIRO - DESCARGA</v>
      </c>
      <c r="H182" s="106" t="s">
        <v>1121</v>
      </c>
      <c r="I182" s="106" t="s">
        <v>1121</v>
      </c>
      <c r="J182" s="105">
        <v>68</v>
      </c>
      <c r="K182" s="105">
        <v>57.484000000000002</v>
      </c>
      <c r="L182" s="105">
        <v>56.515000000000001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82" s="106">
        <v>0.41666666666666669</v>
      </c>
      <c r="P182" s="106">
        <v>4.1666666666666664E-2</v>
      </c>
      <c r="Q182" s="105">
        <v>312</v>
      </c>
      <c r="R182" s="10" t="str">
        <f>IFERROR(_xlfn.XLOOKUP(F182, BS_ATIVIDADE[ATIVIDADE],BS_ATIVIDADE[UNIDADE] ), "*")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2" s="105" t="s">
        <v>1059</v>
      </c>
      <c r="W182" s="151" t="s">
        <v>1274</v>
      </c>
      <c r="X182" s="104" t="s">
        <v>386</v>
      </c>
      <c r="Y182" s="129" t="s">
        <v>389</v>
      </c>
      <c r="Z182" s="104"/>
      <c r="AA182" s="105" t="s">
        <v>1124</v>
      </c>
      <c r="AB182" s="103" t="s">
        <v>388</v>
      </c>
      <c r="AC182" s="152" t="s">
        <v>371</v>
      </c>
      <c r="AD182" s="107">
        <v>0.33333333333333331</v>
      </c>
      <c r="AE182" s="105" t="s">
        <v>1125</v>
      </c>
      <c r="AF182" s="105"/>
      <c r="AG182" s="105"/>
      <c r="AH182" s="15"/>
      <c r="AI182" s="126" t="str">
        <f>IF(BS_CONTROLE[[#This Row],[Atividade]]=0, "-", BS_CONTROLE[[#This Row],[Atividade]])</f>
        <v>TRILHEIRO - DESCARGA</v>
      </c>
      <c r="AJ182" s="9" t="str">
        <f>IF(BS_CONTROLE[[#This Row],[Atividade]]=0, "-", BS_CONTROLE[[#This Row],[Atividade]])</f>
        <v>TRILHEIRO - DESCARGA</v>
      </c>
      <c r="AK182" s="31" t="str">
        <f>BS_CONTROLE[[#This Row],[Local - Partida]]</f>
        <v>ZBV-3</v>
      </c>
      <c r="AL182" s="31" t="str">
        <f>BS_CONTROLE[[#This Row],[Local - Encerramento]]</f>
        <v>ZBV-3</v>
      </c>
      <c r="AM182" s="105" t="str">
        <f>IF(BS_CONTROLE[[#This Row],[Entre - Estações]]=0, "-", BS_CONTROLE[[#This Row],[Entre - Estações]])</f>
        <v>ZBM-ZHO</v>
      </c>
      <c r="AN182" s="105" t="str">
        <f>IF(BS_CONTROLE[[#This Row],[SB]]=0, "-", BS_CONTROLE[[#This Row],[SB]])</f>
        <v>K57ZHO</v>
      </c>
      <c r="AO182" s="105">
        <f>IF(BS_CONTROLE[[#This Row],[SUB]]=0, "-", BS_CONTROLE[[#This Row],[SUB]])</f>
        <v>68</v>
      </c>
      <c r="AP182" s="105">
        <f>BS_CONTROLE[[#This Row],[KM - Inicio]]</f>
        <v>57.484000000000002</v>
      </c>
      <c r="AQ182" s="105">
        <f>BS_CONTROLE[[#This Row],[KM - Inicio]]</f>
        <v>57.484000000000002</v>
      </c>
      <c r="AR182" s="108"/>
      <c r="AS182" s="108"/>
      <c r="AT182" s="108"/>
      <c r="AU182" s="136"/>
      <c r="AV182" s="136"/>
      <c r="AW182" s="14"/>
      <c r="AX182" s="14"/>
      <c r="AY182" s="164">
        <f>IF(D182="","*",IFERROR(IF(ISODD(COUNT(AS182:AX182)),"ERRO",SUM((AT182-AS182),(AV182-AU182),(AX182-AW182))),"ERRO"))</f>
        <v>0</v>
      </c>
      <c r="AZ182" s="153"/>
      <c r="BA182" s="109"/>
      <c r="BB182" s="10" t="str">
        <f>IFERROR(_xlfn.XLOOKUP(AI182, BS_ATIVIDADE[ATIVIDADE],BS_ATIVIDADE[UNIDADE] ), "*")</f>
        <v>M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2" s="150"/>
      <c r="BG182" s="16"/>
      <c r="BH182" s="17"/>
      <c r="BI182" s="17"/>
      <c r="BJ182" s="17" t="s">
        <v>1275</v>
      </c>
      <c r="BK182" s="18"/>
      <c r="BL182" s="16"/>
      <c r="BM182" s="130"/>
      <c r="BN182" s="130"/>
      <c r="BO182" s="130"/>
      <c r="BP182" s="18"/>
      <c r="BQ182" s="12" t="str">
        <f>IF(AND(BR182&lt;1,BS182&lt;1),"Produção e Intervalo",IF(BR182&lt;1,"Intervalo",IF(BS182&lt;1,"Produção","Aderente")))</f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8" t="str">
        <f t="shared" si="3"/>
        <v/>
      </c>
    </row>
    <row r="183" spans="1:72" hidden="1">
      <c r="A183" s="47" t="str">
        <f>D183&amp;B183</f>
        <v>A7446087</v>
      </c>
      <c r="B183" s="102">
        <v>46087</v>
      </c>
      <c r="C183" s="135">
        <f>IF(BS_CONTROLE[[#This Row],[DATA]]="","",WEEKNUM(BS_CONTROLE[[#This Row],[DATA]]))</f>
        <v>10</v>
      </c>
      <c r="D183" s="104" t="s">
        <v>681</v>
      </c>
      <c r="E183" s="159">
        <v>173</v>
      </c>
      <c r="F183" s="126" t="s">
        <v>579</v>
      </c>
      <c r="G183" s="142" t="str">
        <f>IF(D183="","*",VLOOKUP(F183,BS_ATIVIDADE[],3,FALSE))</f>
        <v>DETECÇÃO</v>
      </c>
      <c r="H183" s="106" t="s">
        <v>558</v>
      </c>
      <c r="I183" s="106"/>
      <c r="J183" s="105">
        <v>56</v>
      </c>
      <c r="K183" s="105">
        <v>254</v>
      </c>
      <c r="L183" s="105"/>
      <c r="M183" s="127" t="s">
        <v>1276</v>
      </c>
      <c r="N183" s="127" t="s">
        <v>1277</v>
      </c>
      <c r="O183" s="106">
        <v>0.33333333333333331</v>
      </c>
      <c r="P183" s="106">
        <v>4.1666666666666664E-2</v>
      </c>
      <c r="Q183" s="105">
        <v>60</v>
      </c>
      <c r="R183" s="10" t="str">
        <f>IFERROR(_xlfn.XLOOKUP(F183, BS_ATIVIDADE[ATIVIDADE],BS_ATIVIDADE[UNIDADE] ), "*")</f>
        <v>KM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3" s="105" t="s">
        <v>1018</v>
      </c>
      <c r="W183" s="151" t="s">
        <v>1244</v>
      </c>
      <c r="X183" s="104" t="s">
        <v>386</v>
      </c>
      <c r="Y183" s="129" t="s">
        <v>389</v>
      </c>
      <c r="Z183" s="104"/>
      <c r="AA183" s="105" t="s">
        <v>558</v>
      </c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DETECÇÃO - RONDA 7 DIAS</v>
      </c>
      <c r="AJ183" s="9" t="str">
        <f>IF(BS_CONTROLE[[#This Row],[Atividade]]=0, "-", BS_CONTROLE[[#This Row],[Atividade]])</f>
        <v>DETECÇÃO - RONDA 7 DIAS</v>
      </c>
      <c r="AK183" s="31" t="str">
        <f>BS_CONTROLE[[#This Row],[Local - Partida]]</f>
        <v>-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ZQBZB-ZRX</v>
      </c>
      <c r="AN183" s="105" t="str">
        <f>IF(BS_CONTROLE[[#This Row],[SB]]=0, "-", BS_CONTROLE[[#This Row],[SB]])</f>
        <v>ZQBZBVZRX</v>
      </c>
      <c r="AO183" s="105">
        <f>IF(BS_CONTROLE[[#This Row],[SUB]]=0, "-", BS_CONTROLE[[#This Row],[SUB]])</f>
        <v>56</v>
      </c>
      <c r="AP183" s="105">
        <f>BS_CONTROLE[[#This Row],[KM - Inicio]]</f>
        <v>254</v>
      </c>
      <c r="AQ183" s="105">
        <f>BS_CONTROLE[[#This Row],[KM - Inicio]]</f>
        <v>254</v>
      </c>
      <c r="AR183" s="108">
        <v>0.30902777777777779</v>
      </c>
      <c r="AS183" s="108">
        <v>0.33611111111111114</v>
      </c>
      <c r="AT183" s="108">
        <v>0.37777777777777777</v>
      </c>
      <c r="AU183" s="136"/>
      <c r="AV183" s="136"/>
      <c r="AW183" s="14"/>
      <c r="AX183" s="14"/>
      <c r="AY183" s="164">
        <f>IF(D183="","*",IFERROR(IF(ISODD(COUNT(AS183:AX183)),"ERRO",SUM((AT183-AS183),(AV183-AU183),(AX183-AW183))),"ERRO"))</f>
        <v>4.166666666666663E-2</v>
      </c>
      <c r="AZ183" s="153"/>
      <c r="BA183" s="109"/>
      <c r="BB183" s="10" t="str">
        <f>IFERROR(_xlfn.XLOOKUP(AI183, BS_ATIVIDADE[ATIVIDADE],BS_ATIVIDADE[UNIDADE] ), "*")</f>
        <v>KM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3" s="150"/>
      <c r="BG183" s="16"/>
      <c r="BH183" s="17">
        <v>1</v>
      </c>
      <c r="BI183" s="17"/>
      <c r="BJ183" s="17" t="s">
        <v>1278</v>
      </c>
      <c r="BK183" s="18"/>
      <c r="BL183" s="16"/>
      <c r="BM183" s="130"/>
      <c r="BN183" s="130"/>
      <c r="BO183" s="130"/>
      <c r="BP183" s="18"/>
      <c r="BQ183" s="12" t="str">
        <f>IF(AND(BR183&lt;1,BS183&lt;1),"Produção e Intervalo",IF(BR183&lt;1,"Intervalo",IF(BS183&lt;1,"Produção","Aderente")))</f>
        <v>Produção e Intervalo</v>
      </c>
      <c r="BR183" s="19">
        <f>IF(OR(B183="",F183=""),"*",AY183/P183)</f>
        <v>0.99999999999999911</v>
      </c>
      <c r="BS183" s="19">
        <f>IF(OR(B183="",F183=""),"*",BA183/Q183)</f>
        <v>0</v>
      </c>
      <c r="BT183" s="8" t="str">
        <f t="shared" si="3"/>
        <v/>
      </c>
    </row>
    <row r="184" spans="1:72" hidden="1">
      <c r="A184" s="47" t="str">
        <f>D184&amp;B184</f>
        <v>EDSON/NIVALDO (TP-819)46087</v>
      </c>
      <c r="B184" s="102">
        <v>46087</v>
      </c>
      <c r="C184" s="135">
        <f>IF(BS_CONTROLE[[#This Row],[DATA]]="","",WEEKNUM(BS_CONTROLE[[#This Row],[DATA]]))</f>
        <v>10</v>
      </c>
      <c r="D184" s="104" t="s">
        <v>842</v>
      </c>
      <c r="E184" s="159">
        <v>30</v>
      </c>
      <c r="F184" s="126" t="s">
        <v>744</v>
      </c>
      <c r="G184" s="142" t="str">
        <f>IF(D184="","*",VLOOKUP(F184,BS_ATIVIDADE[],3,FALSE))</f>
        <v>DORMENTE - SUBSTITUIÇÂO</v>
      </c>
      <c r="H184" s="106" t="s">
        <v>558</v>
      </c>
      <c r="I184" s="106" t="s">
        <v>558</v>
      </c>
      <c r="J184" s="105">
        <v>49</v>
      </c>
      <c r="K184" s="105">
        <v>224.45</v>
      </c>
      <c r="L184" s="105" t="s">
        <v>558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4" s="106">
        <v>0.375</v>
      </c>
      <c r="P184" s="106">
        <v>6.25E-2</v>
      </c>
      <c r="Q184" s="105">
        <v>40</v>
      </c>
      <c r="R184" s="10" t="str">
        <f>IFERROR(_xlfn.XLOOKUP(F184, BS_ATIVIDADE[ATIVIDADE],BS_ATIVIDADE[UNIDADE] ), "*")</f>
        <v>Nº DE DORMENTES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84" s="105" t="s">
        <v>1092</v>
      </c>
      <c r="W184" s="151" t="s">
        <v>1093</v>
      </c>
      <c r="X184" s="104" t="s">
        <v>386</v>
      </c>
      <c r="Y184" s="129" t="s">
        <v>389</v>
      </c>
      <c r="Z184" s="104"/>
      <c r="AA184" s="105" t="s">
        <v>558</v>
      </c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PDM - SUBSTITUIÇÃO - DORMENTE</v>
      </c>
      <c r="AJ184" s="9" t="str">
        <f>IF(BS_CONTROLE[[#This Row],[Atividade]]=0, "-", BS_CONTROLE[[#This Row],[Atividade]])</f>
        <v>PDM - SUBSTITUIÇÃO - DORMENTE</v>
      </c>
      <c r="AK184" s="31" t="str">
        <f>BS_CONTROLE[[#This Row],[Local - Partida]]</f>
        <v>-</v>
      </c>
      <c r="AL184" s="31" t="str">
        <f>BS_CONTROLE[[#This Row],[Local - Encerramento]]</f>
        <v>-</v>
      </c>
      <c r="AM184" s="105" t="str">
        <f>IF(BS_CONTROLE[[#This Row],[Entre - Estações]]=0, "-", BS_CONTROLE[[#This Row],[Entre - Estações]])</f>
        <v>ZXI-ZVK</v>
      </c>
      <c r="AN184" s="105" t="str">
        <f>IF(BS_CONTROLE[[#This Row],[SB]]=0, "-", BS_CONTROLE[[#This Row],[SB]])</f>
        <v>224ZIC1</v>
      </c>
      <c r="AO184" s="105">
        <f>IF(BS_CONTROLE[[#This Row],[SUB]]=0, "-", BS_CONTROLE[[#This Row],[SUB]])</f>
        <v>49</v>
      </c>
      <c r="AP184" s="105">
        <f>BS_CONTROLE[[#This Row],[KM - Inicio]]</f>
        <v>224.45</v>
      </c>
      <c r="AQ184" s="105">
        <f>BS_CONTROLE[[#This Row],[KM - Inicio]]</f>
        <v>224.45</v>
      </c>
      <c r="AR184" s="108">
        <v>0.375</v>
      </c>
      <c r="AS184" s="108"/>
      <c r="AT184" s="108"/>
      <c r="AU184" s="136"/>
      <c r="AV184" s="136"/>
      <c r="AW184" s="14"/>
      <c r="AX184" s="14"/>
      <c r="AY184" s="164">
        <f>IF(D184="","*",IFERROR(IF(ISODD(COUNT(AS184:AX184)),"ERRO",SUM((AT184-AS184),(AV184-AU184),(AX184-AW184))),"ERRO"))</f>
        <v>0</v>
      </c>
      <c r="AZ184" s="153"/>
      <c r="BA184" s="109"/>
      <c r="BB184" s="10" t="str">
        <f>IFERROR(_xlfn.XLOOKUP(AI184, BS_ATIVIDADE[ATIVIDADE],BS_ATIVIDADE[UNIDADE] ), "*")</f>
        <v>Nº DE DORMENTES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84" s="150"/>
      <c r="BG184" s="16"/>
      <c r="BH184" s="17"/>
      <c r="BI184" s="17"/>
      <c r="BJ184" s="17" t="s">
        <v>1279</v>
      </c>
      <c r="BK184" s="18"/>
      <c r="BL184" s="16"/>
      <c r="BM184" s="130"/>
      <c r="BN184" s="130"/>
      <c r="BO184" s="130"/>
      <c r="BP184" s="18"/>
      <c r="BQ184" s="12" t="str">
        <f>IF(AND(BR184&lt;1,BS184&lt;1),"Produção e Intervalo",IF(BR184&lt;1,"Intervalo",IF(BS184&lt;1,"Produção","Aderente")))</f>
        <v>Produção e Intervalo</v>
      </c>
      <c r="BR184" s="19">
        <f>IF(OR(B184="",F184=""),"*",AY184/P184)</f>
        <v>0</v>
      </c>
      <c r="BS184" s="19">
        <f>IF(OR(B184="",F184=""),"*",BA184/Q184)</f>
        <v>0</v>
      </c>
      <c r="BT184" s="8" t="str">
        <f t="shared" si="3"/>
        <v/>
      </c>
    </row>
    <row r="185" spans="1:72" hidden="1">
      <c r="A185" s="47" t="str">
        <f>D185&amp;B185</f>
        <v>DANIEL (TP-647)46087</v>
      </c>
      <c r="B185" s="102">
        <v>46087</v>
      </c>
      <c r="C185" s="135">
        <f>IF(BS_CONTROLE[[#This Row],[DATA]]="","",WEEKNUM(BS_CONTROLE[[#This Row],[DATA]]))</f>
        <v>10</v>
      </c>
      <c r="D185" s="104" t="s">
        <v>830</v>
      </c>
      <c r="E185" s="159">
        <v>57</v>
      </c>
      <c r="F185" s="126" t="s">
        <v>740</v>
      </c>
      <c r="G185" s="142" t="str">
        <f>IF(D185="","*",VLOOKUP(F185,BS_ATIVIDADE[],3,FALSE))</f>
        <v>SOLDA</v>
      </c>
      <c r="H185" s="127" t="s">
        <v>558</v>
      </c>
      <c r="I185" s="106" t="s">
        <v>558</v>
      </c>
      <c r="J185" s="105">
        <v>56</v>
      </c>
      <c r="K185" s="105">
        <v>208.7</v>
      </c>
      <c r="L185" s="105">
        <v>208.6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185" s="106">
        <v>0.375</v>
      </c>
      <c r="P185" s="106">
        <v>6.25E-2</v>
      </c>
      <c r="Q185" s="105">
        <v>40</v>
      </c>
      <c r="R185" s="10" t="str">
        <f>IFERROR(_xlfn.XLOOKUP(F185, BS_ATIVIDADE[ATIVIDADE],BS_ATIVIDADE[UNIDADE] ), "*")</f>
        <v>Nº DE SOLDA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5" s="105" t="s">
        <v>1280</v>
      </c>
      <c r="W185" s="151" t="s">
        <v>1026</v>
      </c>
      <c r="X185" s="104" t="s">
        <v>386</v>
      </c>
      <c r="Y185" s="129" t="s">
        <v>389</v>
      </c>
      <c r="Z185" s="104"/>
      <c r="AA185" s="105" t="s">
        <v>558</v>
      </c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PDM - SOLDA</v>
      </c>
      <c r="AJ185" s="9" t="str">
        <f>IF(BS_CONTROLE[[#This Row],[Atividade]]=0, "-", BS_CONTROLE[[#This Row],[Atividade]])</f>
        <v>PDM - SOLDA</v>
      </c>
      <c r="AK185" s="31" t="str">
        <f>BS_CONTROLE[[#This Row],[Local - Partida]]</f>
        <v>-</v>
      </c>
      <c r="AL185" s="31" t="str">
        <f>BS_CONTROLE[[#This Row],[Local - Encerramento]]</f>
        <v>-</v>
      </c>
      <c r="AM185" s="105" t="str">
        <f>IF(BS_CONTROLE[[#This Row],[Entre - Estações]]=0, "-", BS_CONTROLE[[#This Row],[Entre - Estações]])</f>
        <v>ZST-ZXI</v>
      </c>
      <c r="AN185" s="105" t="str">
        <f>IF(BS_CONTROLE[[#This Row],[SB]]=0, "-", BS_CONTROLE[[#This Row],[SB]])</f>
        <v>ZST2</v>
      </c>
      <c r="AO185" s="105">
        <f>IF(BS_CONTROLE[[#This Row],[SUB]]=0, "-", BS_CONTROLE[[#This Row],[SUB]])</f>
        <v>56</v>
      </c>
      <c r="AP185" s="105">
        <f>BS_CONTROLE[[#This Row],[KM - Inicio]]</f>
        <v>208.7</v>
      </c>
      <c r="AQ185" s="105">
        <f>BS_CONTROLE[[#This Row],[KM - Inicio]]</f>
        <v>208.7</v>
      </c>
      <c r="AR185" s="108"/>
      <c r="AS185" s="108"/>
      <c r="AT185" s="108"/>
      <c r="AU185" s="136"/>
      <c r="AV185" s="136"/>
      <c r="AW185" s="14"/>
      <c r="AX185" s="14"/>
      <c r="AY185" s="164">
        <f>IF(D185="","*",IFERROR(IF(ISODD(COUNT(AS185:AX185)),"ERRO",SUM((AT185-AS185),(AV185-AU185),(AX185-AW185))),"ERRO"))</f>
        <v>0</v>
      </c>
      <c r="AZ185" s="153"/>
      <c r="BA185" s="109"/>
      <c r="BB185" s="10" t="str">
        <f>IFERROR(_xlfn.XLOOKUP(AI185, BS_ATIVIDADE[ATIVIDADE],BS_ATIVIDADE[UNIDADE] ), "*")</f>
        <v>Nº DE SOLDA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5" s="150"/>
      <c r="BG185" s="16"/>
      <c r="BH185" s="17"/>
      <c r="BI185" s="17"/>
      <c r="BJ185" s="17" t="s">
        <v>1281</v>
      </c>
      <c r="BK185" s="18"/>
      <c r="BL185" s="16"/>
      <c r="BM185" s="130"/>
      <c r="BN185" s="130"/>
      <c r="BO185" s="130"/>
      <c r="BP185" s="18"/>
      <c r="BQ185" s="12" t="str">
        <f>IF(AND(BR185&lt;1,BS185&lt;1),"Produção e Intervalo",IF(BR185&lt;1,"Intervalo",IF(BS185&lt;1,"Produção","Aderente")))</f>
        <v>Produção e Intervalo</v>
      </c>
      <c r="BR185" s="19">
        <f>IF(OR(B185="",F185=""),"*",AY185/P185)</f>
        <v>0</v>
      </c>
      <c r="BS185" s="19">
        <f>IF(OR(B185="",F185=""),"*",BA185/Q185)</f>
        <v>0</v>
      </c>
      <c r="BT185" s="8" t="str">
        <f t="shared" si="3"/>
        <v/>
      </c>
    </row>
    <row r="186" spans="1:72" hidden="1">
      <c r="A186" s="47" t="str">
        <f>D186&amp;B186</f>
        <v>ROGÉRIO (TP-730)46087</v>
      </c>
      <c r="B186" s="102">
        <v>46087</v>
      </c>
      <c r="C186" s="135">
        <f>IF(BS_CONTROLE[[#This Row],[DATA]]="","",WEEKNUM(BS_CONTROLE[[#This Row],[DATA]]))</f>
        <v>10</v>
      </c>
      <c r="D186" s="104" t="s">
        <v>900</v>
      </c>
      <c r="E186" s="159">
        <v>57</v>
      </c>
      <c r="F186" s="126" t="s">
        <v>744</v>
      </c>
      <c r="G186" s="142" t="str">
        <f>IF(D186="","*",VLOOKUP(F186,BS_ATIVIDADE[],3,FALSE))</f>
        <v>DORMENTE - SUBSTITUIÇÂO</v>
      </c>
      <c r="H186" s="127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86" s="106" t="s">
        <v>558</v>
      </c>
      <c r="J186" s="105">
        <v>56</v>
      </c>
      <c r="K186" s="105">
        <v>202</v>
      </c>
      <c r="L186" s="105" t="s">
        <v>558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86" s="106">
        <v>0.375</v>
      </c>
      <c r="P186" s="106">
        <v>6.25E-2</v>
      </c>
      <c r="Q186" s="105">
        <v>40</v>
      </c>
      <c r="R186" s="10" t="str">
        <f>IFERROR(_xlfn.XLOOKUP(F186, BS_ATIVIDADE[ATIVIDADE],BS_ATIVIDADE[UNIDADE] ), "*")</f>
        <v>Nº DE DORMENTES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6" s="105" t="s">
        <v>1042</v>
      </c>
      <c r="W186" s="151" t="s">
        <v>1055</v>
      </c>
      <c r="X186" s="104" t="s">
        <v>386</v>
      </c>
      <c r="Y186" s="129" t="s">
        <v>389</v>
      </c>
      <c r="Z186" s="104"/>
      <c r="AA186" s="105" t="s">
        <v>558</v>
      </c>
      <c r="AB186" s="103"/>
      <c r="AC186" s="152"/>
      <c r="AD186" s="107"/>
      <c r="AE186" s="105" t="s">
        <v>558</v>
      </c>
      <c r="AF186" s="105"/>
      <c r="AG186" s="105"/>
      <c r="AH186" s="15"/>
      <c r="AI186" s="126" t="str">
        <f>IF(BS_CONTROLE[[#This Row],[Atividade]]=0, "-", BS_CONTROLE[[#This Row],[Atividade]])</f>
        <v>PDM - SUBSTITUIÇÃO - DORMENTE</v>
      </c>
      <c r="AJ186" s="9" t="str">
        <f>IF(BS_CONTROLE[[#This Row],[Atividade]]=0, "-", BS_CONTROLE[[#This Row],[Atividade]])</f>
        <v>PDM - SUBSTITUIÇÃO - DORMENTE</v>
      </c>
      <c r="AK186" s="31" t="str">
        <f>BS_CONTROLE[[#This Row],[Local - Partida]]</f>
        <v>ZYU2</v>
      </c>
      <c r="AL186" s="31" t="str">
        <f>BS_CONTROLE[[#This Row],[Local - Encerramento]]</f>
        <v>-</v>
      </c>
      <c r="AM186" s="105" t="str">
        <f>IF(BS_CONTROLE[[#This Row],[Entre - Estações]]=0, "-", BS_CONTROLE[[#This Row],[Entre - Estações]])</f>
        <v>ZYU</v>
      </c>
      <c r="AN186" s="105" t="str">
        <f>IF(BS_CONTROLE[[#This Row],[SB]]=0, "-", BS_CONTROLE[[#This Row],[SB]])</f>
        <v>ZYU2</v>
      </c>
      <c r="AO186" s="105">
        <f>IF(BS_CONTROLE[[#This Row],[SUB]]=0, "-", BS_CONTROLE[[#This Row],[SUB]])</f>
        <v>56</v>
      </c>
      <c r="AP186" s="105">
        <f>BS_CONTROLE[[#This Row],[KM - Inicio]]</f>
        <v>202</v>
      </c>
      <c r="AQ186" s="105">
        <f>BS_CONTROLE[[#This Row],[KM - Inicio]]</f>
        <v>202</v>
      </c>
      <c r="AR186" s="108"/>
      <c r="AS186" s="108"/>
      <c r="AT186" s="108"/>
      <c r="AU186" s="136"/>
      <c r="AV186" s="136"/>
      <c r="AW186" s="14"/>
      <c r="AX186" s="14"/>
      <c r="AY186" s="164">
        <f>IF(D186="","*",IFERROR(IF(ISODD(COUNT(AS186:AX186)),"ERRO",SUM((AT186-AS186),(AV186-AU186),(AX186-AW186))),"ERRO"))</f>
        <v>0</v>
      </c>
      <c r="AZ186" s="153"/>
      <c r="BA186" s="109"/>
      <c r="BB186" s="10" t="str">
        <f>IFERROR(_xlfn.XLOOKUP(AI186, BS_ATIVIDADE[ATIVIDADE],BS_ATIVIDADE[UNIDADE] ), "*")</f>
        <v>Nº DE DORMENTES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6" s="150"/>
      <c r="BG186" s="16"/>
      <c r="BH186" s="17"/>
      <c r="BI186" s="17"/>
      <c r="BJ186" s="17" t="s">
        <v>1279</v>
      </c>
      <c r="BK186" s="18"/>
      <c r="BL186" s="16"/>
      <c r="BM186" s="130"/>
      <c r="BN186" s="130"/>
      <c r="BO186" s="130"/>
      <c r="BP186" s="18"/>
      <c r="BQ186" s="12" t="str">
        <f>IF(AND(BR186&lt;1,BS186&lt;1),"Produção e Intervalo",IF(BR186&lt;1,"Intervalo",IF(BS186&lt;1,"Produção","Aderente")))</f>
        <v>Produção e Intervalo</v>
      </c>
      <c r="BR186" s="19">
        <f>IF(OR(B186="",F186=""),"*",AY186/P186)</f>
        <v>0</v>
      </c>
      <c r="BS186" s="19">
        <f>IF(OR(B186="",F186=""),"*",BA186/Q186)</f>
        <v>0</v>
      </c>
      <c r="BT186" s="8" t="str">
        <f t="shared" si="3"/>
        <v/>
      </c>
    </row>
    <row r="187" spans="1:72" hidden="1">
      <c r="A187" s="47" t="str">
        <f>D187&amp;B187</f>
        <v>V9346087</v>
      </c>
      <c r="B187" s="102">
        <v>46087</v>
      </c>
      <c r="C187" s="135">
        <f>IF(BS_CONTROLE[[#This Row],[DATA]]="","",WEEKNUM(BS_CONTROLE[[#This Row],[DATA]]))</f>
        <v>10</v>
      </c>
      <c r="D187" s="104" t="s">
        <v>775</v>
      </c>
      <c r="E187" s="159">
        <v>52</v>
      </c>
      <c r="F187" s="126" t="s">
        <v>663</v>
      </c>
      <c r="G187" s="142" t="str">
        <f>IF(D187="","*",VLOOKUP(F187,BS_ATIVIDADE[],3,FALSE))</f>
        <v>MECANIZAÇÃO - SOCADORA</v>
      </c>
      <c r="H187" s="105" t="s">
        <v>92</v>
      </c>
      <c r="I187" s="105" t="s">
        <v>1282</v>
      </c>
      <c r="J187" s="105">
        <v>56</v>
      </c>
      <c r="K187" s="105">
        <v>190.07</v>
      </c>
      <c r="L187" s="105">
        <v>188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87" s="127" t="s">
        <v>1283</v>
      </c>
      <c r="O187" s="106">
        <v>0.375</v>
      </c>
      <c r="P187" s="106">
        <v>0.16666666666666666</v>
      </c>
      <c r="Q187" s="105">
        <v>800</v>
      </c>
      <c r="R187" s="10" t="str">
        <f>IFERROR(_xlfn.XLOOKUP(F187, BS_ATIVIDADE[ATIVIDADE],BS_ATIVIDADE[UNIDADE] ), "*")</f>
        <v>M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7" s="105" t="s">
        <v>1030</v>
      </c>
      <c r="W187" s="151" t="s">
        <v>1014</v>
      </c>
      <c r="X187" s="104" t="s">
        <v>381</v>
      </c>
      <c r="Y187" s="129" t="s">
        <v>380</v>
      </c>
      <c r="Z187" s="104"/>
      <c r="AA187" s="105">
        <v>1</v>
      </c>
      <c r="AB187" s="103" t="s">
        <v>377</v>
      </c>
      <c r="AC187" s="152" t="s">
        <v>371</v>
      </c>
      <c r="AD187" s="107">
        <v>0.33333333333333331</v>
      </c>
      <c r="AE187" s="105" t="s">
        <v>558</v>
      </c>
      <c r="AF187" s="105"/>
      <c r="AG187" s="105"/>
      <c r="AH187" s="15"/>
      <c r="AI187" s="126" t="str">
        <f>IF(BS_CONTROLE[[#This Row],[Atividade]]=0, "-", BS_CONTROLE[[#This Row],[Atividade]])</f>
        <v>MECANIZAÇÃO - SOCADORA</v>
      </c>
      <c r="AJ187" s="9" t="str">
        <f>IF(BS_CONTROLE[[#This Row],[Atividade]]=0, "-", BS_CONTROLE[[#This Row],[Atividade]])</f>
        <v>MECANIZAÇÃO - SOCADORA</v>
      </c>
      <c r="AK187" s="31" t="str">
        <f>BS_CONTROLE[[#This Row],[Local - Partida]]</f>
        <v>ZYU1</v>
      </c>
      <c r="AL187" s="31" t="str">
        <f>BS_CONTROLE[[#This Row],[Local - Encerramento]]</f>
        <v>ZXP-2</v>
      </c>
      <c r="AM187" s="105" t="str">
        <f>IF(BS_CONTROLE[[#This Row],[Entre - Estações]]=0, "-", BS_CONTROLE[[#This Row],[Entre - Estações]])</f>
        <v>ZXP-ZFY</v>
      </c>
      <c r="AN187" s="105" t="str">
        <f>IF(BS_CONTROLE[[#This Row],[SB]]=0, "-", BS_CONTROLE[[#This Row],[SB]])</f>
        <v>189ZFY/ZXP189</v>
      </c>
      <c r="AO187" s="105">
        <f>IF(BS_CONTROLE[[#This Row],[SUB]]=0, "-", BS_CONTROLE[[#This Row],[SUB]])</f>
        <v>56</v>
      </c>
      <c r="AP187" s="105">
        <f>BS_CONTROLE[[#This Row],[KM - Inicio]]</f>
        <v>190.07</v>
      </c>
      <c r="AQ187" s="105">
        <f>BS_CONTROLE[[#This Row],[KM - Inicio]]</f>
        <v>190.07</v>
      </c>
      <c r="AR187" s="108">
        <v>0.31874999999999998</v>
      </c>
      <c r="AS187" s="108"/>
      <c r="AT187" s="108"/>
      <c r="AU187" s="136"/>
      <c r="AV187" s="136"/>
      <c r="AW187" s="14"/>
      <c r="AX187" s="14"/>
      <c r="AY187" s="164">
        <f>IF(D187="","*",IFERROR(IF(ISODD(COUNT(AS187:AX187)),"ERRO",SUM((AT187-AS187),(AV187-AU187),(AX187-AW187))),"ERRO"))</f>
        <v>0</v>
      </c>
      <c r="AZ187" s="153"/>
      <c r="BA187" s="109"/>
      <c r="BB187" s="10" t="str">
        <f>IFERROR(_xlfn.XLOOKUP(AI187, BS_ATIVIDADE[ATIVIDADE],BS_ATIVIDADE[UNIDADE] ), "*")</f>
        <v>M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7" s="150"/>
      <c r="BG187" s="16"/>
      <c r="BH187" s="17"/>
      <c r="BI187" s="17"/>
      <c r="BJ187" s="17" t="s">
        <v>1284</v>
      </c>
      <c r="BK187" s="18"/>
      <c r="BL187" s="16"/>
      <c r="BM187" s="130"/>
      <c r="BN187" s="130"/>
      <c r="BO187" s="130"/>
      <c r="BP187" s="18"/>
      <c r="BQ187" s="12" t="str">
        <f>IF(AND(BR187&lt;1,BS187&lt;1),"Produção e Intervalo",IF(BR187&lt;1,"Intervalo",IF(BS187&lt;1,"Produção","Aderente")))</f>
        <v>Produção e Intervalo</v>
      </c>
      <c r="BR187" s="19">
        <f>IF(OR(B187="",F187=""),"*",AY187/P187)</f>
        <v>0</v>
      </c>
      <c r="BS187" s="19">
        <f>IF(OR(B187="",F187=""),"*",BA187/Q187)</f>
        <v>0</v>
      </c>
      <c r="BT187" s="8" t="str">
        <f t="shared" si="3"/>
        <v/>
      </c>
    </row>
    <row r="188" spans="1:72" hidden="1">
      <c r="A188" s="47" t="str">
        <f>D188&amp;B188</f>
        <v>ROBSON (TP-729)</v>
      </c>
      <c r="B188" s="102"/>
      <c r="C188" s="135" t="str">
        <f>IF(BS_CONTROLE[[#This Row],[DATA]]="","",WEEKNUM(BS_CONTROLE[[#This Row],[DATA]]))</f>
        <v/>
      </c>
      <c r="D188" s="104" t="s">
        <v>899</v>
      </c>
      <c r="E188" s="159">
        <v>53</v>
      </c>
      <c r="F188" s="126" t="s">
        <v>744</v>
      </c>
      <c r="G188" s="142" t="str">
        <f>IF(D188="","*",VLOOKUP(F188,BS_ATIVIDADE[],3,FALSE))</f>
        <v>DORMENTE - SUBSTITUIÇÂO</v>
      </c>
      <c r="H188" s="105" t="s">
        <v>229</v>
      </c>
      <c r="I188" s="106" t="s">
        <v>558</v>
      </c>
      <c r="J188" s="105">
        <v>56</v>
      </c>
      <c r="K188" s="105">
        <v>190.3</v>
      </c>
      <c r="L188" s="105">
        <v>190.5</v>
      </c>
      <c r="M188" s="105" t="s">
        <v>1118</v>
      </c>
      <c r="N188" s="105" t="s">
        <v>229</v>
      </c>
      <c r="O188" s="106">
        <v>0.41666666666666669</v>
      </c>
      <c r="P188" s="106">
        <v>6.25E-2</v>
      </c>
      <c r="Q188" s="105">
        <v>40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8" s="105" t="s">
        <v>1280</v>
      </c>
      <c r="W188" s="151" t="s">
        <v>1285</v>
      </c>
      <c r="X188" s="104" t="s">
        <v>386</v>
      </c>
      <c r="Y188" s="129"/>
      <c r="Z188" s="104"/>
      <c r="AA188" s="105" t="s">
        <v>558</v>
      </c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189ZFY</v>
      </c>
      <c r="AL188" s="31" t="str">
        <f>BS_CONTROLE[[#This Row],[Local - Encerramento]]</f>
        <v>-</v>
      </c>
      <c r="AM188" s="105" t="str">
        <f>IF(BS_CONTROLE[[#This Row],[Entre - Estações]]=0, "-", BS_CONTROLE[[#This Row],[Entre - Estações]])</f>
        <v>ZDY-ZFY</v>
      </c>
      <c r="AN188" s="105" t="str">
        <f>IF(BS_CONTROLE[[#This Row],[SB]]=0, "-", BS_CONTROLE[[#This Row],[SB]])</f>
        <v>189ZFY</v>
      </c>
      <c r="AO188" s="105">
        <f>IF(BS_CONTROLE[[#This Row],[SUB]]=0, "-", BS_CONTROLE[[#This Row],[SUB]])</f>
        <v>56</v>
      </c>
      <c r="AP188" s="105">
        <f>BS_CONTROLE[[#This Row],[KM - Inicio]]</f>
        <v>190.3</v>
      </c>
      <c r="AQ188" s="105">
        <f>BS_CONTROLE[[#This Row],[KM - Inicio]]</f>
        <v>190.3</v>
      </c>
      <c r="AR188" s="108"/>
      <c r="AS188" s="108"/>
      <c r="AT188" s="108"/>
      <c r="AU188" s="136"/>
      <c r="AV188" s="136"/>
      <c r="AW188" s="14"/>
      <c r="AX188" s="14"/>
      <c r="AY188" s="164">
        <f>IF(D188="","*",IFERROR(IF(ISODD(COUNT(AS188:AX188)),"ERRO",SUM((AT188-AS188),(AV188-AU188),(AX188-AW188))),"ERRO"))</f>
        <v>0</v>
      </c>
      <c r="AZ188" s="153"/>
      <c r="BA188" s="109"/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 hidden="1">
      <c r="A189" s="47" t="str">
        <f>D189&amp;B189</f>
        <v>JOSÉ  (TF-521)</v>
      </c>
      <c r="B189" s="102"/>
      <c r="C189" s="135" t="str">
        <f>IF(BS_CONTROLE[[#This Row],[DATA]]="","",WEEKNUM(BS_CONTROLE[[#This Row],[DATA]]))</f>
        <v/>
      </c>
      <c r="D189" s="104" t="s">
        <v>864</v>
      </c>
      <c r="E189" s="177">
        <v>114</v>
      </c>
      <c r="F189" s="126" t="s">
        <v>744</v>
      </c>
      <c r="G189" s="142" t="str">
        <f>IF(D189="","*",VLOOKUP(F189,BS_ATIVIDADE[],3,FALSE))</f>
        <v>DORMENTE - SUBSTITUIÇÂO</v>
      </c>
      <c r="H189" s="105" t="s">
        <v>229</v>
      </c>
      <c r="I189" s="106" t="s">
        <v>558</v>
      </c>
      <c r="J189" s="105">
        <v>56</v>
      </c>
      <c r="K189" s="105">
        <v>190.3</v>
      </c>
      <c r="L189" s="105">
        <v>190.5</v>
      </c>
      <c r="M189" s="105" t="s">
        <v>1118</v>
      </c>
      <c r="N189" s="105" t="s">
        <v>229</v>
      </c>
      <c r="O189" s="106">
        <v>0.41666666666666669</v>
      </c>
      <c r="P189" s="106">
        <v>6.25E-2</v>
      </c>
      <c r="Q189" s="105">
        <v>40</v>
      </c>
      <c r="R189" s="10" t="str">
        <f>IFERROR(_xlfn.XLOOKUP(F189, BS_ATIVIDADE[ATIVIDADE],BS_ATIVIDADE[UNIDADE] ), "*")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9" s="105" t="s">
        <v>1280</v>
      </c>
      <c r="W189" s="151" t="s">
        <v>1285</v>
      </c>
      <c r="X189" s="104" t="s">
        <v>386</v>
      </c>
      <c r="Y189" s="129"/>
      <c r="Z189" s="104"/>
      <c r="AA189" s="105" t="s">
        <v>558</v>
      </c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PDM - SUBSTITUIÇÃO - DORMENTE</v>
      </c>
      <c r="AJ189" s="9" t="str">
        <f>IF(BS_CONTROLE[[#This Row],[Atividade]]=0, "-", BS_CONTROLE[[#This Row],[Atividade]])</f>
        <v>PDM - SUBSTITUIÇÃO - DORMENTE</v>
      </c>
      <c r="AK189" s="31" t="str">
        <f>BS_CONTROLE[[#This Row],[Local - Partida]]</f>
        <v>189ZFY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ZDY-ZFY</v>
      </c>
      <c r="AN189" s="105" t="str">
        <f>IF(BS_CONTROLE[[#This Row],[SB]]=0, "-", BS_CONTROLE[[#This Row],[SB]])</f>
        <v>189ZFY</v>
      </c>
      <c r="AO189" s="105">
        <f>IF(BS_CONTROLE[[#This Row],[SUB]]=0, "-", BS_CONTROLE[[#This Row],[SUB]])</f>
        <v>56</v>
      </c>
      <c r="AP189" s="105">
        <f>BS_CONTROLE[[#This Row],[KM - Inicio]]</f>
        <v>190.3</v>
      </c>
      <c r="AQ189" s="105">
        <f>BS_CONTROLE[[#This Row],[KM - Inicio]]</f>
        <v>190.3</v>
      </c>
      <c r="AR189" s="108"/>
      <c r="AS189" s="108"/>
      <c r="AT189" s="108"/>
      <c r="AU189" s="136"/>
      <c r="AV189" s="136"/>
      <c r="AW189" s="14"/>
      <c r="AX189" s="14"/>
      <c r="AY189" s="164">
        <f>IF(D189="","*",IFERROR(IF(ISODD(COUNT(AS189:AX189)),"ERRO",SUM((AT189-AS189),(AV189-AU189),(AX189-AW189))),"ERRO"))</f>
        <v>0</v>
      </c>
      <c r="AZ189" s="153"/>
      <c r="BA189" s="109"/>
      <c r="BB189" s="10" t="str">
        <f>IFERROR(_xlfn.XLOOKUP(AI189, BS_ATIVIDADE[ATIVIDADE],BS_ATIVIDADE[UNIDADE] ), "*")</f>
        <v>Nº DE DORMENTES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 hidden="1">
      <c r="A190" s="47" t="str">
        <f>D190&amp;B190</f>
        <v>ROBSON (TF-701)46087</v>
      </c>
      <c r="B190" s="102">
        <v>46087</v>
      </c>
      <c r="C190" s="135">
        <f>IF(BS_CONTROLE[[#This Row],[DATA]]="","",WEEKNUM(BS_CONTROLE[[#This Row],[DATA]]))</f>
        <v>10</v>
      </c>
      <c r="D190" s="104" t="s">
        <v>898</v>
      </c>
      <c r="E190" s="177">
        <v>114</v>
      </c>
      <c r="F190" s="126" t="s">
        <v>636</v>
      </c>
      <c r="G190" s="142" t="str">
        <f>IF(D190="","*",VLOOKUP(F190,BS_ATIVIDADE[],3,FALSE))</f>
        <v>LIMPEZA LASTRO</v>
      </c>
      <c r="H190" s="127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90" s="106" t="s">
        <v>558</v>
      </c>
      <c r="J190" s="105">
        <v>56</v>
      </c>
      <c r="K190" s="105">
        <v>187.58</v>
      </c>
      <c r="L190" s="105" t="s">
        <v>558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90" s="106">
        <v>0.41666666666666669</v>
      </c>
      <c r="P190" s="106">
        <v>6.25E-2</v>
      </c>
      <c r="Q190" s="105">
        <v>15</v>
      </c>
      <c r="R190" s="10" t="str">
        <f>IFERROR(_xlfn.XLOOKUP(F190, BS_ATIVIDADE[ATIVIDADE],BS_ATIVIDADE[UNIDADE] ), "*")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0" s="105" t="s">
        <v>1280</v>
      </c>
      <c r="W190" s="151" t="s">
        <v>1286</v>
      </c>
      <c r="X190" s="104" t="s">
        <v>386</v>
      </c>
      <c r="Y190" s="129" t="s">
        <v>389</v>
      </c>
      <c r="Z190" s="104"/>
      <c r="AA190" s="105" t="s">
        <v>558</v>
      </c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LIMPEZA LASTRO</v>
      </c>
      <c r="AJ190" s="9" t="str">
        <f>IF(BS_CONTROLE[[#This Row],[Atividade]]=0, "-", BS_CONTROLE[[#This Row],[Atividade]])</f>
        <v>LIMPEZA LASTRO</v>
      </c>
      <c r="AK190" s="31" t="str">
        <f>BS_CONTROLE[[#This Row],[Local - Partida]]</f>
        <v>ZXP189</v>
      </c>
      <c r="AL190" s="31" t="str">
        <f>BS_CONTROLE[[#This Row],[Local - Encerramento]]</f>
        <v>-</v>
      </c>
      <c r="AM190" s="105" t="str">
        <f>IF(BS_CONTROLE[[#This Row],[Entre - Estações]]=0, "-", BS_CONTROLE[[#This Row],[Entre - Estações]])</f>
        <v>ZXP-ZFY</v>
      </c>
      <c r="AN190" s="105" t="str">
        <f>IF(BS_CONTROLE[[#This Row],[SB]]=0, "-", BS_CONTROLE[[#This Row],[SB]])</f>
        <v>ZXP189</v>
      </c>
      <c r="AO190" s="105">
        <f>IF(BS_CONTROLE[[#This Row],[SUB]]=0, "-", BS_CONTROLE[[#This Row],[SUB]])</f>
        <v>56</v>
      </c>
      <c r="AP190" s="105">
        <f>BS_CONTROLE[[#This Row],[KM - Inicio]]</f>
        <v>187.58</v>
      </c>
      <c r="AQ190" s="105">
        <f>BS_CONTROLE[[#This Row],[KM - Inicio]]</f>
        <v>187.58</v>
      </c>
      <c r="AR190" s="108">
        <v>0.375</v>
      </c>
      <c r="AS190" s="108"/>
      <c r="AT190" s="108"/>
      <c r="AU190" s="136"/>
      <c r="AV190" s="136"/>
      <c r="AW190" s="14"/>
      <c r="AX190" s="14"/>
      <c r="AY190" s="164">
        <f>IF(D190="","*",IFERROR(IF(ISODD(COUNT(AS190:AX190)),"ERRO",SUM((AT190-AS190),(AV190-AU190),(AX190-AW190))),"ERRO"))</f>
        <v>0</v>
      </c>
      <c r="AZ190" s="153"/>
      <c r="BA190" s="109"/>
      <c r="BB190" s="10" t="str">
        <f>IFERROR(_xlfn.XLOOKUP(AI190, BS_ATIVIDADE[ATIVIDADE],BS_ATIVIDADE[UNIDADE] ), "*")</f>
        <v>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0" s="150"/>
      <c r="BG190" s="16"/>
      <c r="BH190" s="17"/>
      <c r="BI190" s="17"/>
      <c r="BJ190" s="17" t="s">
        <v>1279</v>
      </c>
      <c r="BK190" s="18"/>
      <c r="BL190" s="16"/>
      <c r="BM190" s="130"/>
      <c r="BN190" s="130"/>
      <c r="BO190" s="130"/>
      <c r="BP190" s="18"/>
      <c r="BQ190" s="12" t="str">
        <f>IF(AND(BR190&lt;1,BS190&lt;1),"Produção e Intervalo",IF(BR190&lt;1,"Intervalo",IF(BS190&lt;1,"Produção","Aderente")))</f>
        <v>Produção e Intervalo</v>
      </c>
      <c r="BR190" s="19">
        <f>IF(OR(B190="",F190=""),"*",AY190/P190)</f>
        <v>0</v>
      </c>
      <c r="BS190" s="19">
        <f>IF(OR(B190="",F190=""),"*",BA190/Q190)</f>
        <v>0</v>
      </c>
      <c r="BT190" s="8" t="str">
        <f t="shared" si="3"/>
        <v/>
      </c>
    </row>
    <row r="191" spans="1:72" hidden="1">
      <c r="A191" s="47" t="str">
        <f>D191&amp;B191</f>
        <v>W59</v>
      </c>
      <c r="B191" s="102"/>
      <c r="C191" s="135" t="str">
        <f>IF(BS_CONTROLE[[#This Row],[DATA]]="","",WEEKNUM(BS_CONTROLE[[#This Row],[DATA]]))</f>
        <v/>
      </c>
      <c r="D191" s="104" t="s">
        <v>790</v>
      </c>
      <c r="E191" s="177">
        <v>185</v>
      </c>
      <c r="F191" s="126" t="s">
        <v>569</v>
      </c>
      <c r="G191" s="142" t="str">
        <f>IF(D191="","*",VLOOKUP(F191,BS_ATIVIDADE[],3,FALSE))</f>
        <v>OUTROS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BINÁRIO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DESCARGA DE MATERIAL</v>
      </c>
      <c r="AJ191" s="9" t="str">
        <f>IF(BS_CONTROLE[[#This Row],[Atividade]]=0, "-", BS_CONTROLE[[#This Row],[Atividade]])</f>
        <v>DESCARGA DE MATERIAL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>
        <f>IF(D191="","*",IFERROR(IF(ISODD(COUNT(AS191:AX191)),"ERRO",SUM((AT191-AS191),(AV191-AU191),(AX191-AW191))),"ERRO"))</f>
        <v>0</v>
      </c>
      <c r="AZ191" s="153"/>
      <c r="BA191" s="109"/>
      <c r="BB191" s="10" t="str">
        <f>IFERROR(_xlfn.XLOOKUP(AI191, BS_ATIVIDADE[ATIVIDADE],BS_ATIVIDADE[UNIDADE] ), "*")</f>
        <v>BINÁRIO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 hidden="1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 hidden="1">
      <c r="A193" s="47" t="str">
        <f>D193&amp;B193</f>
        <v>SUPER ZEM46087</v>
      </c>
      <c r="B193" s="102">
        <v>46087</v>
      </c>
      <c r="C193" s="135">
        <f>IF(BS_CONTROLE[[#This Row],[DATA]]="","",WEEKNUM(BS_CONTROLE[[#This Row],[DATA]]))</f>
        <v>10</v>
      </c>
      <c r="D193" s="104" t="s">
        <v>612</v>
      </c>
      <c r="E193" s="159"/>
      <c r="F193" s="126" t="s">
        <v>548</v>
      </c>
      <c r="G193" s="142" t="str">
        <f>IF(D193="","*",VLOOKUP(F193,BS_ATIVIDADE[],3,FALSE))</f>
        <v>OUTROS</v>
      </c>
      <c r="H193" s="106" t="s">
        <v>558</v>
      </c>
      <c r="I193" s="106" t="s">
        <v>558</v>
      </c>
      <c r="J193" s="105">
        <v>55</v>
      </c>
      <c r="K193" s="105">
        <v>127.676</v>
      </c>
      <c r="L193" s="105">
        <v>137.33199999999999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3" s="127" t="s">
        <v>1287</v>
      </c>
      <c r="O193" s="106">
        <v>0.375</v>
      </c>
      <c r="P193" s="106">
        <v>0.20833333333333334</v>
      </c>
      <c r="Q193" s="105">
        <v>1</v>
      </c>
      <c r="R193" s="10" t="str">
        <f>IFERROR(_xlfn.XLOOKUP(F193, BS_ATIVIDADE[ATIVIDADE],BS_ATIVIDADE[UNIDADE] ), "*")</f>
        <v>BINÁRIO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1185</v>
      </c>
      <c r="W193" s="151" t="s">
        <v>1288</v>
      </c>
      <c r="X193" s="104" t="s">
        <v>381</v>
      </c>
      <c r="Y193" s="129" t="s">
        <v>380</v>
      </c>
      <c r="Z193" s="104"/>
      <c r="AA193" s="105" t="s">
        <v>558</v>
      </c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BLOCO</v>
      </c>
      <c r="AJ193" s="9" t="str">
        <f>IF(BS_CONTROLE[[#This Row],[Atividade]]=0, "-", BS_CONTROLE[[#This Row],[Atividade]])</f>
        <v>BLOCO</v>
      </c>
      <c r="AK193" s="31" t="str">
        <f>BS_CONTROLE[[#This Row],[Local - Partida]]</f>
        <v>-</v>
      </c>
      <c r="AL193" s="31" t="str">
        <f>BS_CONTROLE[[#This Row],[Local - Encerramento]]</f>
        <v>-</v>
      </c>
      <c r="AM193" s="105" t="str">
        <f>IF(BS_CONTROLE[[#This Row],[Entre - Estações]]=0, "-", BS_CONTROLE[[#This Row],[Entre - Estações]])</f>
        <v>ZYQ-ZEM</v>
      </c>
      <c r="AN193" s="105" t="str">
        <f>IF(BS_CONTROLE[[#This Row],[SB]]=0, "-", BS_CONTROLE[[#This Row],[SB]])</f>
        <v>ZYQZEM</v>
      </c>
      <c r="AO193" s="105">
        <f>IF(BS_CONTROLE[[#This Row],[SUB]]=0, "-", BS_CONTROLE[[#This Row],[SUB]])</f>
        <v>55</v>
      </c>
      <c r="AP193" s="105">
        <f>BS_CONTROLE[[#This Row],[KM - Inicio]]</f>
        <v>127.676</v>
      </c>
      <c r="AQ193" s="105">
        <f>BS_CONTROLE[[#This Row],[KM - Inicio]]</f>
        <v>127.676</v>
      </c>
      <c r="AR193" s="108">
        <v>0.375</v>
      </c>
      <c r="AS193" s="108"/>
      <c r="AT193" s="108"/>
      <c r="AU193" s="136"/>
      <c r="AV193" s="136"/>
      <c r="AW193" s="14"/>
      <c r="AX193" s="14"/>
      <c r="AY193" s="164">
        <f>IF(D193="","*",IFERROR(IF(ISODD(COUNT(AS193:AX193)),"ERRO",SUM((AT193-AS193),(AV193-AU193),(AX193-AW193))),"ERRO"))</f>
        <v>0</v>
      </c>
      <c r="AZ193" s="153"/>
      <c r="BA193" s="109"/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/>
      <c r="BI193" s="17"/>
      <c r="BJ193" s="17" t="s">
        <v>1289</v>
      </c>
      <c r="BK193" s="18"/>
      <c r="BL193" s="16"/>
      <c r="BM193" s="130"/>
      <c r="BN193" s="130"/>
      <c r="BO193" s="130"/>
      <c r="BP193" s="18"/>
      <c r="BQ193" s="12" t="str">
        <f>IF(AND(BR193&lt;1,BS193&lt;1),"Produção e Intervalo",IF(BR193&lt;1,"Intervalo",IF(BS193&lt;1,"Produção","Aderente")))</f>
        <v>Produção e Intervalo</v>
      </c>
      <c r="BR193" s="19">
        <f>IF(OR(B193="",F193=""),"*",AY193/P193)</f>
        <v>0</v>
      </c>
      <c r="BS193" s="19">
        <f>IF(OR(B193="",F193=""),"*",BA193/Q193)</f>
        <v>0</v>
      </c>
      <c r="BT193" s="8" t="str">
        <f t="shared" si="3"/>
        <v/>
      </c>
    </row>
    <row r="194" spans="1:72" hidden="1">
      <c r="A194" s="47" t="str">
        <f>D194&amp;B194</f>
        <v>EDSON (TP-719)46087</v>
      </c>
      <c r="B194" s="102">
        <v>46087</v>
      </c>
      <c r="C194" s="135">
        <f>IF(BS_CONTROLE[[#This Row],[DATA]]="","",WEEKNUM(BS_CONTROLE[[#This Row],[DATA]]))</f>
        <v>10</v>
      </c>
      <c r="D194" s="104" t="s">
        <v>840</v>
      </c>
      <c r="E194" s="159">
        <v>188</v>
      </c>
      <c r="F194" s="126" t="s">
        <v>721</v>
      </c>
      <c r="G194" s="142" t="str">
        <f>IF(D194="","*",VLOOKUP(F194,BS_ATIVIDADE[],3,FALSE))</f>
        <v>DORMENTE - DESCARGA</v>
      </c>
      <c r="H194" s="106" t="s">
        <v>558</v>
      </c>
      <c r="I194" s="106" t="s">
        <v>558</v>
      </c>
      <c r="J194" s="105">
        <v>55</v>
      </c>
      <c r="K194" s="105">
        <v>129.16999999999999</v>
      </c>
      <c r="L194" s="105">
        <v>129.61099999999999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4" s="106">
        <v>0.375</v>
      </c>
      <c r="P194" s="106">
        <v>6.9444444444444447E-4</v>
      </c>
      <c r="Q194" s="105">
        <v>30</v>
      </c>
      <c r="R194" s="10" t="str">
        <f>IFERROR(_xlfn.XLOOKUP(F194, BS_ATIVIDADE[ATIVIDADE],BS_ATIVIDADE[UNIDADE] ), "*")</f>
        <v>Nº DE DORMENTES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1185</v>
      </c>
      <c r="W194" s="151" t="s">
        <v>1055</v>
      </c>
      <c r="X194" s="104" t="s">
        <v>381</v>
      </c>
      <c r="Y194" s="129" t="s">
        <v>389</v>
      </c>
      <c r="Z194" s="104"/>
      <c r="AA194" s="105" t="s">
        <v>558</v>
      </c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PDM - DESCARGA - DORMENTE</v>
      </c>
      <c r="AJ194" s="9" t="str">
        <f>IF(BS_CONTROLE[[#This Row],[Atividade]]=0, "-", BS_CONTROLE[[#This Row],[Atividade]])</f>
        <v>PDM - DESCARGA - DORMENTE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ZYQ-ZEM</v>
      </c>
      <c r="AN194" s="105" t="str">
        <f>IF(BS_CONTROLE[[#This Row],[SB]]=0, "-", BS_CONTROLE[[#This Row],[SB]])</f>
        <v>130ZYQ2</v>
      </c>
      <c r="AO194" s="105">
        <f>IF(BS_CONTROLE[[#This Row],[SUB]]=0, "-", BS_CONTROLE[[#This Row],[SUB]])</f>
        <v>55</v>
      </c>
      <c r="AP194" s="105">
        <f>BS_CONTROLE[[#This Row],[KM - Inicio]]</f>
        <v>129.16999999999999</v>
      </c>
      <c r="AQ194" s="105">
        <f>BS_CONTROLE[[#This Row],[KM - Inicio]]</f>
        <v>129.16999999999999</v>
      </c>
      <c r="AR194" s="108">
        <v>0.375</v>
      </c>
      <c r="AS194" s="108"/>
      <c r="AT194" s="108"/>
      <c r="AU194" s="136"/>
      <c r="AV194" s="136"/>
      <c r="AW194" s="14"/>
      <c r="AX194" s="14"/>
      <c r="AY194" s="164">
        <f>IF(D194="","*",IFERROR(IF(ISODD(COUNT(AS194:AX194)),"ERRO",SUM((AT194-AS194),(AV194-AU194),(AX194-AW194))),"ERRO"))</f>
        <v>0</v>
      </c>
      <c r="AZ194" s="153"/>
      <c r="BA194" s="109"/>
      <c r="BB194" s="10" t="str">
        <f>IFERROR(_xlfn.XLOOKUP(AI194, BS_ATIVIDADE[ATIVIDADE],BS_ATIVIDADE[UNIDADE] ), "*")</f>
        <v>Nº DE DORMENTES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/>
      <c r="BI194" s="17"/>
      <c r="BJ194" s="17" t="s">
        <v>1279</v>
      </c>
      <c r="BK194" s="18"/>
      <c r="BL194" s="16"/>
      <c r="BM194" s="130"/>
      <c r="BN194" s="130"/>
      <c r="BO194" s="130"/>
      <c r="BP194" s="18"/>
      <c r="BQ194" s="12" t="str">
        <f>IF(AND(BR194&lt;1,BS194&lt;1),"Produção e Intervalo",IF(BR194&lt;1,"Intervalo",IF(BS194&lt;1,"Produção","Aderente")))</f>
        <v>Produção e Intervalo</v>
      </c>
      <c r="BR194" s="19">
        <f>IF(OR(B194="",F194=""),"*",AY194/P194)</f>
        <v>0</v>
      </c>
      <c r="BS194" s="19">
        <f>IF(OR(B194="",F194=""),"*",BA194/Q194)</f>
        <v>0</v>
      </c>
      <c r="BT194" s="8" t="str">
        <f t="shared" si="3"/>
        <v/>
      </c>
    </row>
    <row r="195" spans="1:72" hidden="1">
      <c r="A195" s="47" t="str">
        <f>D195&amp;B195</f>
        <v>EDSON (TP-719)46087</v>
      </c>
      <c r="B195" s="102">
        <v>46087</v>
      </c>
      <c r="C195" s="135">
        <f>IF(BS_CONTROLE[[#This Row],[DATA]]="","",WEEKNUM(BS_CONTROLE[[#This Row],[DATA]]))</f>
        <v>10</v>
      </c>
      <c r="D195" s="104" t="s">
        <v>840</v>
      </c>
      <c r="E195" s="159">
        <v>189</v>
      </c>
      <c r="F195" s="126" t="s">
        <v>721</v>
      </c>
      <c r="G195" s="142" t="str">
        <f>IF(D195="","*",VLOOKUP(F195,BS_ATIVIDADE[],3,FALSE))</f>
        <v>DORMENTE - DESCARGA</v>
      </c>
      <c r="H195" s="106"/>
      <c r="I195" s="106"/>
      <c r="J195" s="105">
        <v>55</v>
      </c>
      <c r="K195" s="105">
        <v>129.16999999999999</v>
      </c>
      <c r="L195" s="105">
        <v>129.61099999999999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5" s="106">
        <v>0.375</v>
      </c>
      <c r="P195" s="106">
        <v>6.9444444444444447E-4</v>
      </c>
      <c r="Q195" s="105">
        <v>30</v>
      </c>
      <c r="R195" s="10" t="str">
        <f>IFERROR(_xlfn.XLOOKUP(F195, BS_ATIVIDADE[ATIVIDADE],BS_ATIVIDADE[UNIDADE] ), "*")</f>
        <v>Nº DE DORMENTES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5" s="105" t="s">
        <v>1185</v>
      </c>
      <c r="W195" s="151" t="s">
        <v>1055</v>
      </c>
      <c r="X195" s="104" t="s">
        <v>381</v>
      </c>
      <c r="Y195" s="129" t="s">
        <v>389</v>
      </c>
      <c r="Z195" s="104"/>
      <c r="AA195" s="105" t="s">
        <v>558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PDM - DESCARGA - DORMENTE</v>
      </c>
      <c r="AJ195" s="9" t="str">
        <f>IF(BS_CONTROLE[[#This Row],[Atividade]]=0, "-", BS_CONTROLE[[#This Row],[Atividade]])</f>
        <v>PDM - DESCARGA - DORMENTE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ZYQ-ZEM</v>
      </c>
      <c r="AN195" s="105" t="str">
        <f>IF(BS_CONTROLE[[#This Row],[SB]]=0, "-", BS_CONTROLE[[#This Row],[SB]])</f>
        <v>130ZYQ2</v>
      </c>
      <c r="AO195" s="105">
        <f>IF(BS_CONTROLE[[#This Row],[SUB]]=0, "-", BS_CONTROLE[[#This Row],[SUB]])</f>
        <v>55</v>
      </c>
      <c r="AP195" s="105">
        <f>BS_CONTROLE[[#This Row],[KM - Inicio]]</f>
        <v>129.16999999999999</v>
      </c>
      <c r="AQ195" s="105">
        <f>BS_CONTROLE[[#This Row],[KM - Inicio]]</f>
        <v>129.16999999999999</v>
      </c>
      <c r="AR195" s="108">
        <v>0.375</v>
      </c>
      <c r="AS195" s="108"/>
      <c r="AT195" s="108"/>
      <c r="AU195" s="136"/>
      <c r="AV195" s="136"/>
      <c r="AW195" s="14"/>
      <c r="AX195" s="14"/>
      <c r="AY195" s="164">
        <f>IF(D195="","*",IFERROR(IF(ISODD(COUNT(AS195:AX195)),"ERRO",SUM((AT195-AS195),(AV195-AU195),(AX195-AW195))),"ERRO"))</f>
        <v>0</v>
      </c>
      <c r="AZ195" s="153"/>
      <c r="BA195" s="109"/>
      <c r="BB195" s="10" t="str">
        <f>IFERROR(_xlfn.XLOOKUP(AI195, BS_ATIVIDADE[ATIVIDADE],BS_ATIVIDADE[UNIDADE] ), "*")</f>
        <v>Nº DE DORMENTES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5" s="150"/>
      <c r="BG195" s="16"/>
      <c r="BH195" s="17"/>
      <c r="BI195" s="17"/>
      <c r="BJ195" s="17" t="s">
        <v>1279</v>
      </c>
      <c r="BK195" s="18"/>
      <c r="BL195" s="16"/>
      <c r="BM195" s="130"/>
      <c r="BN195" s="130"/>
      <c r="BO195" s="130"/>
      <c r="BP195" s="18"/>
      <c r="BQ195" s="12" t="str">
        <f>IF(AND(BR195&lt;1,BS195&lt;1),"Produção e Intervalo",IF(BR195&lt;1,"Intervalo",IF(BS195&lt;1,"Produção","Aderente")))</f>
        <v>Produção e Intervalo</v>
      </c>
      <c r="BR195" s="19">
        <f>IF(OR(B195="",F195=""),"*",AY195/P195)</f>
        <v>0</v>
      </c>
      <c r="BS195" s="19">
        <f>IF(OR(B195="",F195=""),"*",BA195/Q195)</f>
        <v>0</v>
      </c>
      <c r="BT195" s="8" t="str">
        <f t="shared" si="3"/>
        <v/>
      </c>
    </row>
    <row r="196" spans="1:72" hidden="1">
      <c r="A196" s="47" t="str">
        <f>D196&amp;B196</f>
        <v>V8946087</v>
      </c>
      <c r="B196" s="102">
        <v>46087</v>
      </c>
      <c r="C196" s="135">
        <f>IF(BS_CONTROLE[[#This Row],[DATA]]="","",WEEKNUM(BS_CONTROLE[[#This Row],[DATA]]))</f>
        <v>10</v>
      </c>
      <c r="D196" s="104" t="s">
        <v>768</v>
      </c>
      <c r="E196" s="159">
        <v>121</v>
      </c>
      <c r="F196" s="126" t="s">
        <v>663</v>
      </c>
      <c r="G196" s="142" t="str">
        <f>IF(D196="","*",VLOOKUP(F196,BS_ATIVIDADE[],3,FALSE))</f>
        <v>MECANIZAÇÃO - SOCADORA</v>
      </c>
      <c r="H196" s="106" t="s">
        <v>1290</v>
      </c>
      <c r="I196" s="106" t="s">
        <v>1069</v>
      </c>
      <c r="J196" s="105">
        <v>55</v>
      </c>
      <c r="K196" s="105">
        <v>134</v>
      </c>
      <c r="L196" s="105">
        <v>135.1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96" s="106">
        <v>0.33333333333333331</v>
      </c>
      <c r="P196" s="106">
        <v>6.9444444444444447E-4</v>
      </c>
      <c r="Q196" s="105">
        <v>700</v>
      </c>
      <c r="R196" s="10" t="str">
        <f>IFERROR(_xlfn.XLOOKUP(F196, BS_ATIVIDADE[ATIVIDADE],BS_ATIVIDADE[UNIDADE] ), "*")</f>
        <v>M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6" s="105" t="s">
        <v>1073</v>
      </c>
      <c r="W196" s="151" t="s">
        <v>1014</v>
      </c>
      <c r="X196" s="104" t="s">
        <v>381</v>
      </c>
      <c r="Y196" s="129" t="s">
        <v>389</v>
      </c>
      <c r="Z196" s="104"/>
      <c r="AA196" s="105">
        <v>1</v>
      </c>
      <c r="AB196" s="103" t="s">
        <v>377</v>
      </c>
      <c r="AC196" s="152" t="s">
        <v>371</v>
      </c>
      <c r="AD196" s="107">
        <v>0.35416666666666669</v>
      </c>
      <c r="AE196" s="105">
        <v>6239</v>
      </c>
      <c r="AF196" s="105"/>
      <c r="AG196" s="105"/>
      <c r="AH196" s="15"/>
      <c r="AI196" s="126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1" t="str">
        <f>BS_CONTROLE[[#This Row],[Local - Partida]]</f>
        <v>ZEM130-1</v>
      </c>
      <c r="AL196" s="31" t="str">
        <f>BS_CONTROLE[[#This Row],[Local - Encerramento]]</f>
        <v>ZEM130-2</v>
      </c>
      <c r="AM196" s="105" t="str">
        <f>IF(BS_CONTROLE[[#This Row],[Entre - Estações]]=0, "-", BS_CONTROLE[[#This Row],[Entre - Estações]])</f>
        <v>ZYQ-ZEM</v>
      </c>
      <c r="AN196" s="105" t="str">
        <f>IF(BS_CONTROLE[[#This Row],[SB]]=0, "-", BS_CONTROLE[[#This Row],[SB]])</f>
        <v>ZEM1302</v>
      </c>
      <c r="AO196" s="105">
        <f>IF(BS_CONTROLE[[#This Row],[SUB]]=0, "-", BS_CONTROLE[[#This Row],[SUB]])</f>
        <v>55</v>
      </c>
      <c r="AP196" s="105">
        <f>BS_CONTROLE[[#This Row],[KM - Inicio]]</f>
        <v>134</v>
      </c>
      <c r="AQ196" s="105">
        <f>BS_CONTROLE[[#This Row],[KM - Inicio]]</f>
        <v>134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>IF(D196="","*",IFERROR(IF(ISODD(COUNT(AS196:AX196)),"ERRO",SUM((AT196-AS196),(AV196-AU196),(AX196-AW196))),"ERRO"))</f>
        <v>0</v>
      </c>
      <c r="AZ196" s="153"/>
      <c r="BA196" s="109">
        <v>0</v>
      </c>
      <c r="BB196" s="10" t="str">
        <f>IFERROR(_xlfn.XLOOKUP(AI196, BS_ATIVIDADE[ATIVIDADE],BS_ATIVIDADE[UNIDADE] ), "*")</f>
        <v>M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6" s="150"/>
      <c r="BG196" s="16"/>
      <c r="BH196" s="17">
        <v>0</v>
      </c>
      <c r="BI196" s="17"/>
      <c r="BJ196" s="17" t="s">
        <v>1291</v>
      </c>
      <c r="BK196" s="17" t="s">
        <v>1291</v>
      </c>
      <c r="BL196" s="16"/>
      <c r="BM196" s="130" t="s">
        <v>402</v>
      </c>
      <c r="BN196" s="130" t="s">
        <v>432</v>
      </c>
      <c r="BO196" s="130" t="s">
        <v>489</v>
      </c>
      <c r="BP196" s="17" t="s">
        <v>1291</v>
      </c>
      <c r="BQ196" s="12" t="str">
        <f>IF(AND(BR196&lt;1,BS196&lt;1),"Produção e Intervalo",IF(BR196&lt;1,"Intervalo",IF(BS196&lt;1,"Produção","Aderente")))</f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8" t="str">
        <f t="shared" si="3"/>
        <v>MecanizaçãoAtivos</v>
      </c>
    </row>
    <row r="197" spans="1:72" hidden="1">
      <c r="A197" s="47" t="str">
        <f>D197&amp;B197</f>
        <v>CLEBISON (TP-728)46087</v>
      </c>
      <c r="B197" s="102">
        <v>46087</v>
      </c>
      <c r="C197" s="135">
        <f>IF(BS_CONTROLE[[#This Row],[DATA]]="","",WEEKNUM(BS_CONTROLE[[#This Row],[DATA]]))</f>
        <v>10</v>
      </c>
      <c r="D197" s="104" t="s">
        <v>829</v>
      </c>
      <c r="E197" s="159">
        <v>191</v>
      </c>
      <c r="F197" s="126" t="s">
        <v>740</v>
      </c>
      <c r="G197" s="142" t="str">
        <f>IF(D197="","*",VLOOKUP(F197,BS_ATIVIDADE[],3,FALSE))</f>
        <v>SOLDA</v>
      </c>
      <c r="H197" s="106" t="s">
        <v>558</v>
      </c>
      <c r="I197" s="106" t="s">
        <v>558</v>
      </c>
      <c r="J197" s="105">
        <v>55</v>
      </c>
      <c r="K197" s="105">
        <v>135.16499999999999</v>
      </c>
      <c r="L197" s="105" t="s">
        <v>558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7" s="106">
        <v>0.375</v>
      </c>
      <c r="P197" s="106">
        <v>6.9444444444444447E-4</v>
      </c>
      <c r="Q197" s="105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7" s="105" t="s">
        <v>1185</v>
      </c>
      <c r="W197" s="151" t="s">
        <v>1026</v>
      </c>
      <c r="X197" s="104" t="s">
        <v>381</v>
      </c>
      <c r="Y197" s="129" t="s">
        <v>389</v>
      </c>
      <c r="Z197" s="104"/>
      <c r="AA197" s="105" t="s">
        <v>558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ZYQ-ZEM</v>
      </c>
      <c r="AN197" s="105" t="str">
        <f>IF(BS_CONTROLE[[#This Row],[SB]]=0, "-", BS_CONTROLE[[#This Row],[SB]])</f>
        <v>ZEM2</v>
      </c>
      <c r="AO197" s="105">
        <f>IF(BS_CONTROLE[[#This Row],[SUB]]=0, "-", BS_CONTROLE[[#This Row],[SUB]])</f>
        <v>55</v>
      </c>
      <c r="AP197" s="105">
        <f>BS_CONTROLE[[#This Row],[KM - Inicio]]</f>
        <v>135.16499999999999</v>
      </c>
      <c r="AQ197" s="105">
        <f>BS_CONTROLE[[#This Row],[KM - Inicio]]</f>
        <v>135.16499999999999</v>
      </c>
      <c r="AR197" s="108">
        <v>0.375</v>
      </c>
      <c r="AS197" s="108"/>
      <c r="AT197" s="108"/>
      <c r="AU197" s="136"/>
      <c r="AV197" s="136"/>
      <c r="AW197" s="14"/>
      <c r="AX197" s="14"/>
      <c r="AY197" s="164">
        <f>IF(D197="","*",IFERROR(IF(ISODD(COUNT(AS197:AX197)),"ERRO",SUM((AT197-AS197),(AV197-AU197),(AX197-AW197))),"ERRO"))</f>
        <v>0</v>
      </c>
      <c r="AZ197" s="153"/>
      <c r="BA197" s="109"/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7" s="150"/>
      <c r="BG197" s="16"/>
      <c r="BH197" s="189" t="s">
        <v>1292</v>
      </c>
      <c r="BI197" s="17"/>
      <c r="BJ197" s="17" t="s">
        <v>1279</v>
      </c>
      <c r="BK197" s="17"/>
      <c r="BL197" s="16"/>
      <c r="BM197" s="130"/>
      <c r="BN197" s="130"/>
      <c r="BO197" s="130"/>
      <c r="BP197" s="18"/>
      <c r="BQ197" s="12" t="str">
        <f>IF(AND(BR197&lt;1,BS197&lt;1),"Produção e Intervalo",IF(BR197&lt;1,"Intervalo",IF(BS197&lt;1,"Produção","Aderente")))</f>
        <v>Produção e Intervalo</v>
      </c>
      <c r="BR197" s="19">
        <f>IF(OR(B197="",F197=""),"*",AY197/P197)</f>
        <v>0</v>
      </c>
      <c r="BS197" s="19">
        <f>IF(OR(B197="",F197=""),"*",BA197/Q197)</f>
        <v>0</v>
      </c>
      <c r="BT197" s="8" t="str">
        <f t="shared" si="3"/>
        <v/>
      </c>
    </row>
    <row r="198" spans="1:72" hidden="1">
      <c r="A198" s="47" t="str">
        <f>D198&amp;B198</f>
        <v>ISMAEL(TP-726)46087</v>
      </c>
      <c r="B198" s="102">
        <v>46087</v>
      </c>
      <c r="C198" s="135">
        <f>IF(BS_CONTROLE[[#This Row],[DATA]]="","",WEEKNUM(BS_CONTROLE[[#This Row],[DATA]]))</f>
        <v>10</v>
      </c>
      <c r="D198" s="104" t="s">
        <v>857</v>
      </c>
      <c r="E198" s="159">
        <v>192</v>
      </c>
      <c r="F198" s="126" t="s">
        <v>740</v>
      </c>
      <c r="G198" s="142" t="str">
        <f>IF(D198="","*",VLOOKUP(F198,BS_ATIVIDADE[],3,FALSE))</f>
        <v>SOLDA</v>
      </c>
      <c r="H198" s="106" t="s">
        <v>558</v>
      </c>
      <c r="I198" s="106" t="s">
        <v>558</v>
      </c>
      <c r="J198" s="105">
        <v>55</v>
      </c>
      <c r="K198" s="105">
        <v>135.16499999999999</v>
      </c>
      <c r="L198" s="105" t="s">
        <v>558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8" s="106">
        <v>0.375</v>
      </c>
      <c r="P198" s="106">
        <v>6.9444444444444447E-4</v>
      </c>
      <c r="Q198" s="105">
        <v>1</v>
      </c>
      <c r="R198" s="10" t="str">
        <f>IFERROR(_xlfn.XLOOKUP(F198, BS_ATIVIDADE[ATIVIDADE],BS_ATIVIDADE[UNIDADE] ), "*")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8" s="105" t="s">
        <v>1185</v>
      </c>
      <c r="W198" s="151" t="s">
        <v>1026</v>
      </c>
      <c r="X198" s="104" t="s">
        <v>381</v>
      </c>
      <c r="Y198" s="129" t="s">
        <v>389</v>
      </c>
      <c r="Z198" s="104"/>
      <c r="AA198" s="105" t="s">
        <v>558</v>
      </c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PDM - SOLDA</v>
      </c>
      <c r="AJ198" s="9" t="str">
        <f>IF(BS_CONTROLE[[#This Row],[Atividade]]=0, "-", BS_CONTROLE[[#This Row],[Atividade]])</f>
        <v>PDM - SOLDA</v>
      </c>
      <c r="AK198" s="31" t="str">
        <f>BS_CONTROLE[[#This Row],[Local - Partida]]</f>
        <v>-</v>
      </c>
      <c r="AL198" s="31" t="str">
        <f>BS_CONTROLE[[#This Row],[Local - Encerramento]]</f>
        <v>-</v>
      </c>
      <c r="AM198" s="105" t="str">
        <f>IF(BS_CONTROLE[[#This Row],[Entre - Estações]]=0, "-", BS_CONTROLE[[#This Row],[Entre - Estações]])</f>
        <v>ZYQ-ZEM</v>
      </c>
      <c r="AN198" s="105" t="str">
        <f>IF(BS_CONTROLE[[#This Row],[SB]]=0, "-", BS_CONTROLE[[#This Row],[SB]])</f>
        <v>ZEM2</v>
      </c>
      <c r="AO198" s="105">
        <f>IF(BS_CONTROLE[[#This Row],[SUB]]=0, "-", BS_CONTROLE[[#This Row],[SUB]])</f>
        <v>55</v>
      </c>
      <c r="AP198" s="105">
        <f>BS_CONTROLE[[#This Row],[KM - Inicio]]</f>
        <v>135.16499999999999</v>
      </c>
      <c r="AQ198" s="105">
        <f>BS_CONTROLE[[#This Row],[KM - Inicio]]</f>
        <v>135.16499999999999</v>
      </c>
      <c r="AR198" s="108">
        <v>0.375</v>
      </c>
      <c r="AS198" s="108"/>
      <c r="AT198" s="108"/>
      <c r="AU198" s="136"/>
      <c r="AV198" s="136"/>
      <c r="AW198" s="14"/>
      <c r="AX198" s="14"/>
      <c r="AY198" s="164">
        <f>IF(D198="","*",IFERROR(IF(ISODD(COUNT(AS198:AX198)),"ERRO",SUM((AT198-AS198),(AV198-AU198),(AX198-AW198))),"ERRO"))</f>
        <v>0</v>
      </c>
      <c r="AZ198" s="153"/>
      <c r="BA198" s="109"/>
      <c r="BB198" s="10" t="str">
        <f>IFERROR(_xlfn.XLOOKUP(AI198, BS_ATIVIDADE[ATIVIDADE],BS_ATIVIDADE[UNIDADE] ), "*")</f>
        <v>Nº DE SOLDA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8" s="150"/>
      <c r="BG198" s="16"/>
      <c r="BH198" s="17"/>
      <c r="BI198" s="17"/>
      <c r="BJ198" s="17" t="s">
        <v>1279</v>
      </c>
      <c r="BK198" s="18"/>
      <c r="BL198" s="16"/>
      <c r="BM198" s="130"/>
      <c r="BN198" s="130"/>
      <c r="BO198" s="130"/>
      <c r="BP198" s="18"/>
      <c r="BQ198" s="12" t="str">
        <f>IF(AND(BR198&lt;1,BS198&lt;1),"Produção e Intervalo",IF(BR198&lt;1,"Intervalo",IF(BS198&lt;1,"Produção","Aderente")))</f>
        <v>Produção e Intervalo</v>
      </c>
      <c r="BR198" s="19">
        <f>IF(OR(B198="",F198=""),"*",AY198/P198)</f>
        <v>0</v>
      </c>
      <c r="BS198" s="19">
        <f>IF(OR(B198="",F198=""),"*",BA198/Q198)</f>
        <v>0</v>
      </c>
      <c r="BT198" s="8" t="str">
        <f t="shared" si="3"/>
        <v/>
      </c>
    </row>
    <row r="199" spans="1:72" hidden="1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 hidden="1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t="28.5" customHeight="1">
      <c r="A201" s="47" t="str">
        <f>D201&amp;B201</f>
        <v>MOD ZRB46087</v>
      </c>
      <c r="B201" s="102">
        <v>46087</v>
      </c>
      <c r="C201" s="135">
        <f>IF(BS_CONTROLE[[#This Row],[DATA]]="","",WEEKNUM(BS_CONTROLE[[#This Row],[DATA]]))</f>
        <v>10</v>
      </c>
      <c r="D201" s="104" t="s">
        <v>582</v>
      </c>
      <c r="E201" s="159">
        <v>39</v>
      </c>
      <c r="F201" s="126" t="s">
        <v>548</v>
      </c>
      <c r="G201" s="142" t="str">
        <f>IF(D201="","*",VLOOKUP(F201,BS_ATIVIDADE[],3,FALSE))</f>
        <v>OUTROS</v>
      </c>
      <c r="H201" s="106" t="s">
        <v>558</v>
      </c>
      <c r="I201" s="106" t="s">
        <v>558</v>
      </c>
      <c r="J201" s="105">
        <v>55</v>
      </c>
      <c r="K201" s="105">
        <v>145.9</v>
      </c>
      <c r="L201" s="105">
        <v>151.69999999999999</v>
      </c>
      <c r="M201" s="127" t="s">
        <v>1105</v>
      </c>
      <c r="N201" s="127" t="s">
        <v>1106</v>
      </c>
      <c r="O201" s="106">
        <v>0.33333333333333331</v>
      </c>
      <c r="P201" s="106">
        <v>0.33333333333333331</v>
      </c>
      <c r="Q201" s="105">
        <v>1</v>
      </c>
      <c r="R201" s="10" t="str">
        <f>IFERROR(_xlfn.XLOOKUP(F201, BS_ATIVIDADE[ATIVIDADE],BS_ATIVIDADE[UNIDADE] ), "*")</f>
        <v>BINÁRIO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1" s="105" t="s">
        <v>1099</v>
      </c>
      <c r="W201" s="151" t="s">
        <v>1293</v>
      </c>
      <c r="X201" s="104" t="s">
        <v>381</v>
      </c>
      <c r="Y201" s="129" t="s">
        <v>380</v>
      </c>
      <c r="Z201" s="104"/>
      <c r="AA201" s="105" t="s">
        <v>558</v>
      </c>
      <c r="AB201" s="103"/>
      <c r="AC201" s="152"/>
      <c r="AD201" s="107" t="s">
        <v>558</v>
      </c>
      <c r="AE201" s="105" t="s">
        <v>558</v>
      </c>
      <c r="AF201" s="105" t="s">
        <v>558</v>
      </c>
      <c r="AG201" s="105" t="s">
        <v>558</v>
      </c>
      <c r="AH201" s="15"/>
      <c r="AI201" s="126" t="str">
        <f>IF(BS_CONTROLE[[#This Row],[Atividade]]=0, "-", BS_CONTROLE[[#This Row],[Atividade]])</f>
        <v>BLOCO</v>
      </c>
      <c r="AJ201" s="9" t="str">
        <f>IF(BS_CONTROLE[[#This Row],[Atividade]]=0, "-", BS_CONTROLE[[#This Row],[Atividade]])</f>
        <v>BLOCO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ZEJ-ZRB</v>
      </c>
      <c r="AN201" s="105" t="str">
        <f>IF(BS_CONTROLE[[#This Row],[SB]]=0, "-", BS_CONTROLE[[#This Row],[SB]])</f>
        <v>ZEJZRB</v>
      </c>
      <c r="AO201" s="105">
        <f>IF(BS_CONTROLE[[#This Row],[SUB]]=0, "-", BS_CONTROLE[[#This Row],[SUB]])</f>
        <v>55</v>
      </c>
      <c r="AP201" s="105">
        <f>BS_CONTROLE[[#This Row],[KM - Inicio]]</f>
        <v>145.9</v>
      </c>
      <c r="AQ201" s="105">
        <f>BS_CONTROLE[[#This Row],[KM - Inicio]]</f>
        <v>145.9</v>
      </c>
      <c r="AR201" s="108">
        <v>0.33333333333333331</v>
      </c>
      <c r="AS201" s="108"/>
      <c r="AT201" s="108"/>
      <c r="AU201" s="136"/>
      <c r="AV201" s="136"/>
      <c r="AW201" s="14"/>
      <c r="AX201" s="14"/>
      <c r="AY201" s="164">
        <f>IF(D201="","*",IFERROR(IF(ISODD(COUNT(AS201:AX201)),"ERRO",SUM((AT201-AS201),(AV201-AU201),(AX201-AW201))),"ERRO"))</f>
        <v>0</v>
      </c>
      <c r="AZ201" s="153"/>
      <c r="BA201" s="109"/>
      <c r="BB201" s="10" t="str">
        <f>IFERROR(_xlfn.XLOOKUP(AI201, BS_ATIVIDADE[ATIVIDADE],BS_ATIVIDADE[UNIDADE] ), "*")</f>
        <v>BINÁRIO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1" s="150"/>
      <c r="BG201" s="16"/>
      <c r="BH201" s="17"/>
      <c r="BI201" s="17"/>
      <c r="BJ201" s="17" t="s">
        <v>1294</v>
      </c>
      <c r="BK201" s="18"/>
      <c r="BL201" s="16"/>
      <c r="BM201" s="130"/>
      <c r="BN201" s="130"/>
      <c r="BO201" s="130"/>
      <c r="BP201" s="18"/>
      <c r="BQ201" s="12" t="str">
        <f>IF(AND(BR201&lt;1,BS201&lt;1),"Produção e Intervalo",IF(BR201&lt;1,"Intervalo",IF(BS201&lt;1,"Produção","Aderente")))</f>
        <v>Produção e Intervalo</v>
      </c>
      <c r="BR201" s="19">
        <f>IF(OR(B201="",F201=""),"*",AY201/P201)</f>
        <v>0</v>
      </c>
      <c r="BS201" s="19">
        <f>IF(OR(B201="",F201=""),"*",BA201/Q201)</f>
        <v>0</v>
      </c>
      <c r="BT201" s="8" t="str">
        <f t="shared" si="4"/>
        <v/>
      </c>
    </row>
    <row r="202" spans="1:72" hidden="1">
      <c r="A202" s="47" t="str">
        <f>D202&amp;B202</f>
        <v>W9646087</v>
      </c>
      <c r="B202" s="102">
        <v>46087</v>
      </c>
      <c r="C202" s="135">
        <f>IF(BS_CONTROLE[[#This Row],[DATA]]="","",WEEKNUM(BS_CONTROLE[[#This Row],[DATA]]))</f>
        <v>10</v>
      </c>
      <c r="D202" s="104" t="s">
        <v>805</v>
      </c>
      <c r="E202" s="159">
        <v>34</v>
      </c>
      <c r="F202" s="126" t="s">
        <v>682</v>
      </c>
      <c r="G202" s="142" t="str">
        <f>IF(D202="","*",VLOOKUP(F202,BS_ATIVIDADE[],3,FALSE))</f>
        <v>MODERNIZAÇÃO</v>
      </c>
      <c r="H202" s="106" t="s">
        <v>1097</v>
      </c>
      <c r="I202" s="106" t="s">
        <v>1097</v>
      </c>
      <c r="J202" s="105">
        <v>55</v>
      </c>
      <c r="K202" s="105">
        <v>149.4</v>
      </c>
      <c r="L202" s="105" t="s">
        <v>558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2" s="127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202" s="106">
        <v>0.31944444444444442</v>
      </c>
      <c r="P202" s="106">
        <v>6.9444444444444447E-4</v>
      </c>
      <c r="Q202" s="105">
        <v>1</v>
      </c>
      <c r="R202" s="10" t="str">
        <f>IFERROR(_xlfn.XLOOKUP(F202, BS_ATIVIDADE[ATIVIDADE],BS_ATIVIDADE[UNIDADE] ), "*")</f>
        <v>BINÁRIO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2" s="105" t="s">
        <v>1075</v>
      </c>
      <c r="W202" s="151" t="s">
        <v>1098</v>
      </c>
      <c r="X202" s="104" t="s">
        <v>381</v>
      </c>
      <c r="Y202" s="129" t="s">
        <v>389</v>
      </c>
      <c r="Z202" s="104"/>
      <c r="AA202" s="105">
        <v>2</v>
      </c>
      <c r="AB202" s="103" t="s">
        <v>377</v>
      </c>
      <c r="AC202" s="152"/>
      <c r="AD202" s="107">
        <v>0.29166666666666669</v>
      </c>
      <c r="AE202" s="105" t="s">
        <v>558</v>
      </c>
      <c r="AF202" s="105" t="s">
        <v>558</v>
      </c>
      <c r="AG202" s="105" t="s">
        <v>558</v>
      </c>
      <c r="AH202" s="15"/>
      <c r="AI202" s="126" t="str">
        <f>IF(BS_CONTROLE[[#This Row],[Atividade]]=0, "-", BS_CONTROLE[[#This Row],[Atividade]])</f>
        <v>MODERNIZAÇÃO - OUTRA ATIVIDADE</v>
      </c>
      <c r="AJ202" s="9" t="str">
        <f>IF(BS_CONTROLE[[#This Row],[Atividade]]=0, "-", BS_CONTROLE[[#This Row],[Atividade]])</f>
        <v>MODERNIZAÇÃO - OUTRA ATIVIDADE</v>
      </c>
      <c r="AK202" s="31" t="str">
        <f>BS_CONTROLE[[#This Row],[Local - Partida]]</f>
        <v xml:space="preserve">ZEM1 </v>
      </c>
      <c r="AL202" s="31" t="str">
        <f>BS_CONTROLE[[#This Row],[Local - Encerramento]]</f>
        <v xml:space="preserve">ZEM1 </v>
      </c>
      <c r="AM202" s="105" t="str">
        <f>IF(BS_CONTROLE[[#This Row],[Entre - Estações]]=0, "-", BS_CONTROLE[[#This Row],[Entre - Estações]])</f>
        <v>ZEJ-ZEV</v>
      </c>
      <c r="AN202" s="105">
        <f>IF(BS_CONTROLE[[#This Row],[SB]]=0, "-", BS_CONTROLE[[#This Row],[SB]])</f>
        <v>1501492</v>
      </c>
      <c r="AO202" s="105">
        <f>IF(BS_CONTROLE[[#This Row],[SUB]]=0, "-", BS_CONTROLE[[#This Row],[SUB]])</f>
        <v>55</v>
      </c>
      <c r="AP202" s="105">
        <f>BS_CONTROLE[[#This Row],[KM - Inicio]]</f>
        <v>149.4</v>
      </c>
      <c r="AQ202" s="105">
        <f>BS_CONTROLE[[#This Row],[KM - Inicio]]</f>
        <v>149.4</v>
      </c>
      <c r="AR202" s="108">
        <v>0.32013888888888886</v>
      </c>
      <c r="AS202" s="108"/>
      <c r="AT202" s="108"/>
      <c r="AU202" s="136"/>
      <c r="AV202" s="136"/>
      <c r="AW202" s="14"/>
      <c r="AX202" s="14"/>
      <c r="AY202" s="164">
        <f>IF(D202="","*",IFERROR(IF(ISODD(COUNT(AS202:AX202)),"ERRO",SUM((AT202-AS202),(AV202-AU202),(AX202-AW202))),"ERRO"))</f>
        <v>0</v>
      </c>
      <c r="AZ202" s="153"/>
      <c r="BA202" s="109"/>
      <c r="BB202" s="10" t="str">
        <f>IFERROR(_xlfn.XLOOKUP(AI202, BS_ATIVIDADE[ATIVIDADE],BS_ATIVIDADE[UNIDADE] ), "*")</f>
        <v>BINÁRIO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2" s="150"/>
      <c r="BG202" s="16"/>
      <c r="BH202" s="17"/>
      <c r="BI202" s="17"/>
      <c r="BJ202" s="17" t="s">
        <v>1295</v>
      </c>
      <c r="BK202" s="18"/>
      <c r="BL202" s="16"/>
      <c r="BM202" s="130"/>
      <c r="BN202" s="130"/>
      <c r="BO202" s="130"/>
      <c r="BP202" s="18"/>
      <c r="BQ202" s="12" t="str">
        <f>IF(AND(BR202&lt;1,BS202&lt;1),"Produção e Intervalo",IF(BR202&lt;1,"Intervalo",IF(BS202&lt;1,"Produção","Aderente")))</f>
        <v>Produção e Intervalo</v>
      </c>
      <c r="BR202" s="19">
        <f>IF(OR(B202="",F202=""),"*",AY202/P202)</f>
        <v>0</v>
      </c>
      <c r="BS202" s="19">
        <f>IF(OR(B202="",F202=""),"*",BA202/Q202)</f>
        <v>0</v>
      </c>
      <c r="BT202" s="8" t="str">
        <f t="shared" si="4"/>
        <v/>
      </c>
    </row>
    <row r="203" spans="1:72" hidden="1">
      <c r="A203" s="47" t="str">
        <f>D203&amp;B203</f>
        <v>W9946087</v>
      </c>
      <c r="B203" s="102">
        <v>46087</v>
      </c>
      <c r="C203" s="135">
        <f>IF(BS_CONTROLE[[#This Row],[DATA]]="","",WEEKNUM(BS_CONTROLE[[#This Row],[DATA]]))</f>
        <v>10</v>
      </c>
      <c r="D203" s="104" t="s">
        <v>808</v>
      </c>
      <c r="E203" s="159">
        <v>35</v>
      </c>
      <c r="F203" s="126" t="s">
        <v>687</v>
      </c>
      <c r="G203" s="142" t="str">
        <f>IF(D203="","*",VLOOKUP(F203,BS_ATIVIDADE[],3,FALSE))</f>
        <v>MODERNIZAÇÃO</v>
      </c>
      <c r="H203" s="106" t="s">
        <v>54</v>
      </c>
      <c r="I203" s="106" t="s">
        <v>1097</v>
      </c>
      <c r="J203" s="105">
        <v>55</v>
      </c>
      <c r="K203" s="105">
        <v>150.69999999999999</v>
      </c>
      <c r="L203" s="105" t="s">
        <v>558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3" s="106">
        <v>0.30555555555555558</v>
      </c>
      <c r="P203" s="106">
        <v>6.9444444444444447E-4</v>
      </c>
      <c r="Q203" s="105">
        <v>10</v>
      </c>
      <c r="R203" s="10" t="str">
        <f>IFERROR(_xlfn.XLOOKUP(F203, BS_ATIVIDADE[ATIVIDADE],BS_ATIVIDADE[UNIDADE] ), "*")</f>
        <v>VAGÕES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3" s="105" t="s">
        <v>1099</v>
      </c>
      <c r="W203" s="151" t="s">
        <v>1100</v>
      </c>
      <c r="X203" s="104" t="s">
        <v>381</v>
      </c>
      <c r="Y203" s="129" t="s">
        <v>389</v>
      </c>
      <c r="Z203" s="104"/>
      <c r="AA203" s="105">
        <v>2</v>
      </c>
      <c r="AB203" s="103" t="s">
        <v>377</v>
      </c>
      <c r="AC203" s="152"/>
      <c r="AD203" s="107">
        <v>0.29166666666666669</v>
      </c>
      <c r="AE203" s="105" t="s">
        <v>558</v>
      </c>
      <c r="AF203" s="105" t="s">
        <v>558</v>
      </c>
      <c r="AG203" s="105" t="s">
        <v>558</v>
      </c>
      <c r="AH203" s="15"/>
      <c r="AI203" s="126" t="str">
        <f>IF(BS_CONTROLE[[#This Row],[Atividade]]=0, "-", BS_CONTROLE[[#This Row],[Atividade]])</f>
        <v>MODERNIZAÇÃO - PEDRA - DESCARGA</v>
      </c>
      <c r="AJ203" s="9" t="str">
        <f>IF(BS_CONTROLE[[#This Row],[Atividade]]=0, "-", BS_CONTROLE[[#This Row],[Atividade]])</f>
        <v>MODERNIZAÇÃO - PEDRA - DESCARGA</v>
      </c>
      <c r="AK203" s="31" t="str">
        <f>BS_CONTROLE[[#This Row],[Local - Partida]]</f>
        <v>ZEM1</v>
      </c>
      <c r="AL203" s="31" t="str">
        <f>BS_CONTROLE[[#This Row],[Local - Encerramento]]</f>
        <v xml:space="preserve">ZEM1 </v>
      </c>
      <c r="AM203" s="105" t="str">
        <f>IF(BS_CONTROLE[[#This Row],[Entre - Estações]]=0, "-", BS_CONTROLE[[#This Row],[Entre - Estações]])</f>
        <v>ZEJ-ZEV</v>
      </c>
      <c r="AN203" s="105" t="str">
        <f>IF(BS_CONTROLE[[#This Row],[SB]]=0, "-", BS_CONTROLE[[#This Row],[SB]])</f>
        <v>ZRB1502</v>
      </c>
      <c r="AO203" s="105">
        <f>IF(BS_CONTROLE[[#This Row],[SUB]]=0, "-", BS_CONTROLE[[#This Row],[SUB]])</f>
        <v>55</v>
      </c>
      <c r="AP203" s="105">
        <f>BS_CONTROLE[[#This Row],[KM - Inicio]]</f>
        <v>150.69999999999999</v>
      </c>
      <c r="AQ203" s="105">
        <f>BS_CONTROLE[[#This Row],[KM - Inicio]]</f>
        <v>150.69999999999999</v>
      </c>
      <c r="AR203" s="108">
        <v>0.30555555555555558</v>
      </c>
      <c r="AS203" s="108"/>
      <c r="AT203" s="108"/>
      <c r="AU203" s="136"/>
      <c r="AV203" s="136"/>
      <c r="AW203" s="14"/>
      <c r="AX203" s="14"/>
      <c r="AY203" s="164">
        <f>IF(D203="","*",IFERROR(IF(ISODD(COUNT(AS203:AX203)),"ERRO",SUM((AT203-AS203),(AV203-AU203),(AX203-AW203))),"ERRO"))</f>
        <v>0</v>
      </c>
      <c r="AZ203" s="153"/>
      <c r="BA203" s="109"/>
      <c r="BB203" s="10" t="str">
        <f>IFERROR(_xlfn.XLOOKUP(AI203, BS_ATIVIDADE[ATIVIDADE],BS_ATIVIDADE[UNIDADE] ), "*")</f>
        <v>VAGÕES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3" s="150"/>
      <c r="BG203" s="16"/>
      <c r="BH203" s="17"/>
      <c r="BI203" s="17"/>
      <c r="BJ203" s="17" t="s">
        <v>1296</v>
      </c>
      <c r="BK203" s="18"/>
      <c r="BL203" s="16"/>
      <c r="BM203" s="130"/>
      <c r="BN203" s="130"/>
      <c r="BO203" s="130"/>
      <c r="BP203" s="18"/>
      <c r="BQ203" s="12" t="str">
        <f>IF(AND(BR203&lt;1,BS203&lt;1),"Produção e Intervalo",IF(BR203&lt;1,"Intervalo",IF(BS203&lt;1,"Produção","Aderente")))</f>
        <v>Produção e Intervalo</v>
      </c>
      <c r="BR203" s="19">
        <f>IF(OR(B203="",F203=""),"*",AY203/P203)</f>
        <v>0</v>
      </c>
      <c r="BS203" s="19">
        <f>IF(OR(B203="",F203=""),"*",BA203/Q203)</f>
        <v>0</v>
      </c>
      <c r="BT203" s="8" t="str">
        <f t="shared" si="4"/>
        <v/>
      </c>
    </row>
    <row r="204" spans="1:72" hidden="1">
      <c r="A204" s="47" t="str">
        <f>D204&amp;B204</f>
        <v>V9546087</v>
      </c>
      <c r="B204" s="102">
        <v>46087</v>
      </c>
      <c r="C204" s="135">
        <f>IF(BS_CONTROLE[[#This Row],[DATA]]="","",WEEKNUM(BS_CONTROLE[[#This Row],[DATA]]))</f>
        <v>10</v>
      </c>
      <c r="D204" s="104" t="s">
        <v>779</v>
      </c>
      <c r="E204" s="159">
        <v>36</v>
      </c>
      <c r="F204" s="126" t="s">
        <v>689</v>
      </c>
      <c r="G204" s="142" t="str">
        <f>IF(D204="","*",VLOOKUP(F204,BS_ATIVIDADE[],3,FALSE))</f>
        <v>MODERNIZAÇÃO</v>
      </c>
      <c r="H204" s="106" t="s">
        <v>53</v>
      </c>
      <c r="I204" s="106" t="s">
        <v>54</v>
      </c>
      <c r="J204" s="105">
        <v>55</v>
      </c>
      <c r="K204" s="105">
        <v>150.80000000000001</v>
      </c>
      <c r="L204" s="105" t="s">
        <v>558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4" s="106">
        <v>0.29166666666666669</v>
      </c>
      <c r="P204" s="106">
        <v>6.9444444444444447E-4</v>
      </c>
      <c r="Q204" s="105">
        <v>500</v>
      </c>
      <c r="R204" s="10" t="str">
        <f>IFERROR(_xlfn.XLOOKUP(F204, BS_ATIVIDADE[ATIVIDADE],BS_ATIVIDADE[UNIDADE] ), "*")</f>
        <v>M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4" s="105" t="s">
        <v>1099</v>
      </c>
      <c r="W204" s="151" t="s">
        <v>1101</v>
      </c>
      <c r="X204" s="104" t="s">
        <v>381</v>
      </c>
      <c r="Y204" s="129" t="s">
        <v>389</v>
      </c>
      <c r="Z204" s="104"/>
      <c r="AA204" s="105">
        <v>1</v>
      </c>
      <c r="AB204" s="103" t="s">
        <v>377</v>
      </c>
      <c r="AC204" s="152"/>
      <c r="AD204" s="107">
        <v>0.29166666666666669</v>
      </c>
      <c r="AE204" s="105" t="s">
        <v>558</v>
      </c>
      <c r="AF204" s="105" t="s">
        <v>558</v>
      </c>
      <c r="AG204" s="105" t="s">
        <v>558</v>
      </c>
      <c r="AH204" s="15"/>
      <c r="AI204" s="126" t="str">
        <f>IF(BS_CONTROLE[[#This Row],[Atividade]]=0, "-", BS_CONTROLE[[#This Row],[Atividade]])</f>
        <v>MODERNIZAÇÃO - SOCADORA</v>
      </c>
      <c r="AJ204" s="9" t="str">
        <f>IF(BS_CONTROLE[[#This Row],[Atividade]]=0, "-", BS_CONTROLE[[#This Row],[Atividade]])</f>
        <v>MODERNIZAÇÃO - SOCADORA</v>
      </c>
      <c r="AK204" s="31" t="str">
        <f>BS_CONTROLE[[#This Row],[Local - Partida]]</f>
        <v>ZEM1301</v>
      </c>
      <c r="AL204" s="31" t="str">
        <f>BS_CONTROLE[[#This Row],[Local - Encerramento]]</f>
        <v>ZEM1</v>
      </c>
      <c r="AM204" s="105" t="str">
        <f>IF(BS_CONTROLE[[#This Row],[Entre - Estações]]=0, "-", BS_CONTROLE[[#This Row],[Entre - Estações]])</f>
        <v>ZEJ-ZEV</v>
      </c>
      <c r="AN204" s="105" t="str">
        <f>IF(BS_CONTROLE[[#This Row],[SB]]=0, "-", BS_CONTROLE[[#This Row],[SB]])</f>
        <v>ZRB1502</v>
      </c>
      <c r="AO204" s="105">
        <f>IF(BS_CONTROLE[[#This Row],[SUB]]=0, "-", BS_CONTROLE[[#This Row],[SUB]])</f>
        <v>55</v>
      </c>
      <c r="AP204" s="105">
        <f>BS_CONTROLE[[#This Row],[KM - Inicio]]</f>
        <v>150.80000000000001</v>
      </c>
      <c r="AQ204" s="105">
        <f>BS_CONTROLE[[#This Row],[KM - Inicio]]</f>
        <v>150.80000000000001</v>
      </c>
      <c r="AR204" s="108">
        <v>0.31388888888888888</v>
      </c>
      <c r="AS204" s="108"/>
      <c r="AT204" s="108"/>
      <c r="AU204" s="136"/>
      <c r="AV204" s="136"/>
      <c r="AW204" s="14"/>
      <c r="AX204" s="14"/>
      <c r="AY204" s="164">
        <f>IF(D204="","*",IFERROR(IF(ISODD(COUNT(AS204:AX204)),"ERRO",SUM((AT204-AS204),(AV204-AU204),(AX204-AW204))),"ERRO"))</f>
        <v>0</v>
      </c>
      <c r="AZ204" s="153"/>
      <c r="BA204" s="109"/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4" s="150"/>
      <c r="BG204" s="16"/>
      <c r="BH204" s="17"/>
      <c r="BI204" s="17"/>
      <c r="BJ204" s="17" t="s">
        <v>1297</v>
      </c>
      <c r="BK204" s="18"/>
      <c r="BL204" s="16"/>
      <c r="BM204" s="130"/>
      <c r="BN204" s="130"/>
      <c r="BO204" s="130"/>
      <c r="BP204" s="18"/>
      <c r="BQ204" s="12" t="str">
        <f>IF(AND(BR204&lt;1,BS204&lt;1),"Produção e Intervalo",IF(BR204&lt;1,"Intervalo",IF(BS204&lt;1,"Produção","Aderente")))</f>
        <v>Produção e Intervalo</v>
      </c>
      <c r="BR204" s="19">
        <f>IF(OR(B204="",F204=""),"*",AY204/P204)</f>
        <v>0</v>
      </c>
      <c r="BS204" s="19">
        <f>IF(OR(B204="",F204=""),"*",BA204/Q204)</f>
        <v>0</v>
      </c>
      <c r="BT204" s="8" t="str">
        <f t="shared" si="4"/>
        <v/>
      </c>
    </row>
    <row r="205" spans="1:72" hidden="1">
      <c r="A205" s="47" t="str">
        <f>D205&amp;B205</f>
        <v>W9746087</v>
      </c>
      <c r="B205" s="102">
        <v>46087</v>
      </c>
      <c r="C205" s="135">
        <f>IF(BS_CONTROLE[[#This Row],[DATA]]="","",WEEKNUM(BS_CONTROLE[[#This Row],[DATA]]))</f>
        <v>10</v>
      </c>
      <c r="D205" s="104" t="s">
        <v>806</v>
      </c>
      <c r="E205" s="159">
        <v>37</v>
      </c>
      <c r="F205" s="126" t="s">
        <v>682</v>
      </c>
      <c r="G205" s="142" t="str">
        <f>IF(D205="","*",VLOOKUP(F205,BS_ATIVIDADE[],3,FALSE))</f>
        <v>MODERNIZAÇÃO</v>
      </c>
      <c r="H205" s="106" t="s">
        <v>1102</v>
      </c>
      <c r="I205" s="106" t="s">
        <v>1102</v>
      </c>
      <c r="J205" s="105">
        <v>55</v>
      </c>
      <c r="K205" s="105">
        <v>151</v>
      </c>
      <c r="L205" s="105" t="s">
        <v>558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5" s="106">
        <v>0.2986111111111111</v>
      </c>
      <c r="P205" s="106">
        <v>6.9444444444444447E-4</v>
      </c>
      <c r="Q205" s="105">
        <v>1</v>
      </c>
      <c r="R205" s="10" t="str">
        <f>IFERROR(_xlfn.XLOOKUP(F205, BS_ATIVIDADE[ATIVIDADE],BS_ATIVIDADE[UNIDADE] ), "*")</f>
        <v>BINÁRIO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5" s="105" t="s">
        <v>1099</v>
      </c>
      <c r="W205" s="151" t="s">
        <v>1103</v>
      </c>
      <c r="X205" s="104" t="s">
        <v>381</v>
      </c>
      <c r="Y205" s="129" t="s">
        <v>389</v>
      </c>
      <c r="Z205" s="104"/>
      <c r="AA205" s="105">
        <v>2</v>
      </c>
      <c r="AB205" s="103" t="s">
        <v>377</v>
      </c>
      <c r="AC205" s="152"/>
      <c r="AD205" s="107">
        <v>0.29166666666666669</v>
      </c>
      <c r="AE205" s="105" t="s">
        <v>558</v>
      </c>
      <c r="AF205" s="105" t="s">
        <v>558</v>
      </c>
      <c r="AG205" s="105" t="s">
        <v>558</v>
      </c>
      <c r="AH205" s="15"/>
      <c r="AI205" s="126" t="str">
        <f>IF(BS_CONTROLE[[#This Row],[Atividade]]=0, "-", BS_CONTROLE[[#This Row],[Atividade]])</f>
        <v>MODERNIZAÇÃO - OUTRA ATIVIDADE</v>
      </c>
      <c r="AJ205" s="9" t="str">
        <f>IF(BS_CONTROLE[[#This Row],[Atividade]]=0, "-", BS_CONTROLE[[#This Row],[Atividade]])</f>
        <v>MODERNIZAÇÃO - OUTRA ATIVIDADE</v>
      </c>
      <c r="AK205" s="31" t="str">
        <f>BS_CONTROLE[[#This Row],[Local - Partida]]</f>
        <v>Z3VZEV1</v>
      </c>
      <c r="AL205" s="31" t="str">
        <f>BS_CONTROLE[[#This Row],[Local - Encerramento]]</f>
        <v>Z3VZEV1</v>
      </c>
      <c r="AM205" s="105" t="str">
        <f>IF(BS_CONTROLE[[#This Row],[Entre - Estações]]=0, "-", BS_CONTROLE[[#This Row],[Entre - Estações]])</f>
        <v>ZEJ-ZEV</v>
      </c>
      <c r="AN205" s="105" t="str">
        <f>IF(BS_CONTROLE[[#This Row],[SB]]=0, "-", BS_CONTROLE[[#This Row],[SB]])</f>
        <v>ZRB1502</v>
      </c>
      <c r="AO205" s="105">
        <f>IF(BS_CONTROLE[[#This Row],[SUB]]=0, "-", BS_CONTROLE[[#This Row],[SUB]])</f>
        <v>55</v>
      </c>
      <c r="AP205" s="105">
        <f>BS_CONTROLE[[#This Row],[KM - Inicio]]</f>
        <v>151</v>
      </c>
      <c r="AQ205" s="105">
        <f>BS_CONTROLE[[#This Row],[KM - Inicio]]</f>
        <v>151</v>
      </c>
      <c r="AR205" s="108"/>
      <c r="AS205" s="108"/>
      <c r="AT205" s="108"/>
      <c r="AU205" s="136"/>
      <c r="AV205" s="136"/>
      <c r="AW205" s="14"/>
      <c r="AX205" s="14"/>
      <c r="AY205" s="164">
        <f>IF(D205="","*",IFERROR(IF(ISODD(COUNT(AS205:AX205)),"ERRO",SUM((AT205-AS205),(AV205-AU205),(AX205-AW205))),"ERRO"))</f>
        <v>0</v>
      </c>
      <c r="AZ205" s="153"/>
      <c r="BA205" s="109"/>
      <c r="BB205" s="10" t="str">
        <f>IFERROR(_xlfn.XLOOKUP(AI205, BS_ATIVIDADE[ATIVIDADE],BS_ATIVIDADE[UNIDADE] ), "*")</f>
        <v>BINÁRIO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5" s="150"/>
      <c r="BG205" s="16"/>
      <c r="BH205" s="17"/>
      <c r="BI205" s="17"/>
      <c r="BJ205" s="17" t="s">
        <v>1298</v>
      </c>
      <c r="BK205" s="18"/>
      <c r="BL205" s="16"/>
      <c r="BM205" s="130"/>
      <c r="BN205" s="130"/>
      <c r="BO205" s="130"/>
      <c r="BP205" s="18"/>
      <c r="BQ205" s="12" t="str">
        <f>IF(AND(BR205&lt;1,BS205&lt;1),"Produção e Intervalo",IF(BR205&lt;1,"Intervalo",IF(BS205&lt;1,"Produção","Aderente")))</f>
        <v>Produção e Intervalo</v>
      </c>
      <c r="BR205" s="19">
        <f>IF(OR(B205="",F205=""),"*",AY205/P205)</f>
        <v>0</v>
      </c>
      <c r="BS205" s="19">
        <f>IF(OR(B205="",F205=""),"*",BA205/Q205)</f>
        <v>0</v>
      </c>
      <c r="BT205" s="8" t="str">
        <f t="shared" si="4"/>
        <v/>
      </c>
    </row>
    <row r="206" spans="1:72" hidden="1">
      <c r="A206" s="47" t="str">
        <f>D206&amp;B206</f>
        <v>V9646087</v>
      </c>
      <c r="B206" s="102">
        <v>46087</v>
      </c>
      <c r="C206" s="135">
        <f>IF(BS_CONTROLE[[#This Row],[DATA]]="","",WEEKNUM(BS_CONTROLE[[#This Row],[DATA]]))</f>
        <v>10</v>
      </c>
      <c r="D206" s="104" t="s">
        <v>782</v>
      </c>
      <c r="E206" s="159">
        <v>38</v>
      </c>
      <c r="F206" s="126" t="s">
        <v>689</v>
      </c>
      <c r="G206" s="142" t="str">
        <f>IF(D206="","*",VLOOKUP(F206,BS_ATIVIDADE[],3,FALSE))</f>
        <v>MODERNIZAÇÃO</v>
      </c>
      <c r="H206" s="106" t="s">
        <v>336</v>
      </c>
      <c r="I206" s="106" t="s">
        <v>336</v>
      </c>
      <c r="J206" s="105">
        <v>55</v>
      </c>
      <c r="K206" s="105">
        <v>150.9</v>
      </c>
      <c r="L206" s="105" t="s">
        <v>558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6" s="106">
        <v>0.29166666666666669</v>
      </c>
      <c r="P206" s="106">
        <v>6.9444444444444447E-4</v>
      </c>
      <c r="Q206" s="105">
        <v>500</v>
      </c>
      <c r="R206" s="10" t="str">
        <f>IFERROR(_xlfn.XLOOKUP(F206, BS_ATIVIDADE[ATIVIDADE],BS_ATIVIDADE[UNIDADE] ), "*")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1099</v>
      </c>
      <c r="W206" s="151" t="s">
        <v>1104</v>
      </c>
      <c r="X206" s="104" t="s">
        <v>381</v>
      </c>
      <c r="Y206" s="129" t="s">
        <v>389</v>
      </c>
      <c r="Z206" s="104"/>
      <c r="AA206" s="105">
        <v>1</v>
      </c>
      <c r="AB206" s="103" t="s">
        <v>377</v>
      </c>
      <c r="AC206" s="152"/>
      <c r="AD206" s="107">
        <v>0.29166666666666669</v>
      </c>
      <c r="AE206" s="105">
        <v>6296</v>
      </c>
      <c r="AF206" s="105" t="s">
        <v>558</v>
      </c>
      <c r="AG206" s="105" t="s">
        <v>558</v>
      </c>
      <c r="AH206" s="15"/>
      <c r="AI206" s="126" t="str">
        <f>IF(BS_CONTROLE[[#This Row],[Atividade]]=0, "-", BS_CONTROLE[[#This Row],[Atividade]])</f>
        <v>MODERNIZAÇÃO - SOCADORA</v>
      </c>
      <c r="AJ206" s="9" t="str">
        <f>IF(BS_CONTROLE[[#This Row],[Atividade]]=0, "-", BS_CONTROLE[[#This Row],[Atividade]])</f>
        <v>MODERNIZAÇÃO - SOCADORA</v>
      </c>
      <c r="AK206" s="31" t="str">
        <f>BS_CONTROLE[[#This Row],[Local - Partida]]</f>
        <v>K67ZEV2</v>
      </c>
      <c r="AL206" s="31" t="str">
        <f>BS_CONTROLE[[#This Row],[Local - Encerramento]]</f>
        <v>K67ZEV2</v>
      </c>
      <c r="AM206" s="105" t="str">
        <f>IF(BS_CONTROLE[[#This Row],[Entre - Estações]]=0, "-", BS_CONTROLE[[#This Row],[Entre - Estações]])</f>
        <v>ZEJ-ZEV</v>
      </c>
      <c r="AN206" s="105" t="str">
        <f>IF(BS_CONTROLE[[#This Row],[SB]]=0, "-", BS_CONTROLE[[#This Row],[SB]])</f>
        <v>ZRB1502</v>
      </c>
      <c r="AO206" s="105">
        <f>IF(BS_CONTROLE[[#This Row],[SUB]]=0, "-", BS_CONTROLE[[#This Row],[SUB]])</f>
        <v>55</v>
      </c>
      <c r="AP206" s="105">
        <f>BS_CONTROLE[[#This Row],[KM - Inicio]]</f>
        <v>150.9</v>
      </c>
      <c r="AQ206" s="105">
        <f>BS_CONTROLE[[#This Row],[KM - Inicio]]</f>
        <v>150.9</v>
      </c>
      <c r="AR206" s="108">
        <v>0.37222222222222223</v>
      </c>
      <c r="AS206" s="108"/>
      <c r="AT206" s="108"/>
      <c r="AU206" s="136"/>
      <c r="AV206" s="136"/>
      <c r="AW206" s="14"/>
      <c r="AX206" s="14"/>
      <c r="AY206" s="164">
        <f>IF(D206="","*",IFERROR(IF(ISODD(COUNT(AS206:AX206)),"ERRO",SUM((AT206-AS206),(AV206-AU206),(AX206-AW206))),"ERRO"))</f>
        <v>0</v>
      </c>
      <c r="AZ206" s="153"/>
      <c r="BA206" s="109"/>
      <c r="BB206" s="10" t="str">
        <f>IFERROR(_xlfn.XLOOKUP(AI206, BS_ATIVIDADE[ATIVIDADE],BS_ATIVIDADE[UNIDADE] ), "*")</f>
        <v>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/>
      <c r="BI206" s="17"/>
      <c r="BJ206" s="17" t="s">
        <v>1299</v>
      </c>
      <c r="BK206" s="18"/>
      <c r="BL206" s="16"/>
      <c r="BM206" s="130"/>
      <c r="BN206" s="130"/>
      <c r="BO206" s="130"/>
      <c r="BP206" s="18"/>
      <c r="BQ206" s="12" t="str">
        <f>IF(AND(BR206&lt;1,BS206&lt;1),"Produção e Intervalo",IF(BR206&lt;1,"Intervalo",IF(BS206&lt;1,"Produção","Aderente")))</f>
        <v>Produção e Intervalo</v>
      </c>
      <c r="BR206" s="19">
        <f>IF(OR(B206="",F206=""),"*",AY206/P206)</f>
        <v>0</v>
      </c>
      <c r="BS206" s="19">
        <f>IF(OR(B206="",F206=""),"*",BA206/Q206)</f>
        <v>0</v>
      </c>
      <c r="BT206" s="8" t="str">
        <f t="shared" si="4"/>
        <v/>
      </c>
    </row>
    <row r="207" spans="1:72" hidden="1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 hidden="1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t="47.25" customHeight="1">
      <c r="A209" s="47" t="str">
        <f>D209&amp;B209</f>
        <v>MOD ZEZ46087</v>
      </c>
      <c r="B209" s="102">
        <v>46087</v>
      </c>
      <c r="C209" s="135">
        <f>IF(BS_CONTROLE[[#This Row],[DATA]]="","",WEEKNUM(BS_CONTROLE[[#This Row],[DATA]]))</f>
        <v>10</v>
      </c>
      <c r="D209" s="104" t="s">
        <v>574</v>
      </c>
      <c r="E209" s="159">
        <v>43</v>
      </c>
      <c r="F209" s="126" t="s">
        <v>548</v>
      </c>
      <c r="G209" s="142" t="str">
        <f>IF(D209="","*",VLOOKUP(F209,BS_ATIVIDADE[],3,FALSE))</f>
        <v>OUTROS</v>
      </c>
      <c r="H209" s="106" t="s">
        <v>558</v>
      </c>
      <c r="I209" s="106" t="s">
        <v>558</v>
      </c>
      <c r="J209" s="105">
        <v>92</v>
      </c>
      <c r="K209" s="105">
        <v>75.2</v>
      </c>
      <c r="L209" s="105">
        <v>81.900000000000006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09" s="106">
        <v>0.375</v>
      </c>
      <c r="P209" s="106">
        <v>0.16666666666666666</v>
      </c>
      <c r="Q209" s="105">
        <v>1</v>
      </c>
      <c r="R209" s="10" t="str">
        <f>IFERROR(_xlfn.XLOOKUP(F209, BS_ATIVIDADE[ATIVIDADE],BS_ATIVIDADE[UNIDADE] ), "*")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09" s="105" t="s">
        <v>1013</v>
      </c>
      <c r="W209" s="151" t="s">
        <v>1300</v>
      </c>
      <c r="X209" s="104" t="s">
        <v>381</v>
      </c>
      <c r="Y209" s="129" t="s">
        <v>380</v>
      </c>
      <c r="Z209" s="104"/>
      <c r="AA209" s="105" t="s">
        <v>558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BLOCO</v>
      </c>
      <c r="AJ209" s="9" t="str">
        <f>IF(BS_CONTROLE[[#This Row],[Atividade]]=0, "-", BS_CONTROLE[[#This Row],[Atividade]])</f>
        <v>BLOCO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ZXW-ZEZ</v>
      </c>
      <c r="AN209" s="105" t="str">
        <f>IF(BS_CONTROLE[[#This Row],[SB]]=0, "-", BS_CONTROLE[[#This Row],[SB]])</f>
        <v>K79ZEZ2</v>
      </c>
      <c r="AO209" s="105">
        <f>IF(BS_CONTROLE[[#This Row],[SUB]]=0, "-", BS_CONTROLE[[#This Row],[SUB]])</f>
        <v>92</v>
      </c>
      <c r="AP209" s="105">
        <f>BS_CONTROLE[[#This Row],[KM - Inicio]]</f>
        <v>75.2</v>
      </c>
      <c r="AQ209" s="105">
        <f>BS_CONTROLE[[#This Row],[KM - Inicio]]</f>
        <v>75.2</v>
      </c>
      <c r="AR209" s="108"/>
      <c r="AS209" s="108"/>
      <c r="AT209" s="108"/>
      <c r="AU209" s="136"/>
      <c r="AV209" s="136"/>
      <c r="AW209" s="14"/>
      <c r="AX209" s="14"/>
      <c r="AY209" s="164">
        <f>IF(D209="","*",IFERROR(IF(ISODD(COUNT(AS209:AX209)),"ERRO",SUM((AT209-AS209),(AV209-AU209),(AX209-AW209))),"ERRO"))</f>
        <v>0</v>
      </c>
      <c r="AZ209" s="153"/>
      <c r="BA209" s="109"/>
      <c r="BB209" s="10" t="str">
        <f>IFERROR(_xlfn.XLOOKUP(AI209, BS_ATIVIDADE[ATIVIDADE],BS_ATIVIDADE[UNIDADE] ), "*")</f>
        <v>BINÁRIO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09" s="150"/>
      <c r="BG209" s="16"/>
      <c r="BH209" s="17"/>
      <c r="BI209" s="17"/>
      <c r="BJ209" s="17" t="s">
        <v>1294</v>
      </c>
      <c r="BK209" s="18"/>
      <c r="BL209" s="16"/>
      <c r="BM209" s="130"/>
      <c r="BN209" s="130"/>
      <c r="BO209" s="130"/>
      <c r="BP209" s="18"/>
      <c r="BQ209" s="12" t="str">
        <f>IF(AND(BR209&lt;1,BS209&lt;1),"Produção e Intervalo",IF(BR209&lt;1,"Intervalo",IF(BS209&lt;1,"Produção","Aderente")))</f>
        <v>Produção e Intervalo</v>
      </c>
      <c r="BR209" s="19">
        <f>IF(OR(B209="",F209=""),"*",AY209/P209)</f>
        <v>0</v>
      </c>
      <c r="BS209" s="19">
        <f>IF(OR(B209="",F209=""),"*",BA209/Q209)</f>
        <v>0</v>
      </c>
      <c r="BT209" s="8" t="str">
        <f t="shared" si="4"/>
        <v/>
      </c>
    </row>
    <row r="210" spans="1:72" hidden="1">
      <c r="A210" s="47" t="str">
        <f>D210&amp;B210</f>
        <v>W6146087</v>
      </c>
      <c r="B210" s="102">
        <v>46087</v>
      </c>
      <c r="C210" s="135">
        <f>IF(BS_CONTROLE[[#This Row],[DATA]]="","",WEEKNUM(BS_CONTROLE[[#This Row],[DATA]]))</f>
        <v>10</v>
      </c>
      <c r="D210" s="104" t="s">
        <v>792</v>
      </c>
      <c r="E210" s="159">
        <v>42</v>
      </c>
      <c r="F210" s="126" t="s">
        <v>751</v>
      </c>
      <c r="G210" s="142" t="str">
        <f>IF(D210="","*",VLOOKUP(F210,BS_ATIVIDADE[],3,FALSE))</f>
        <v>OUTROS</v>
      </c>
      <c r="H210" s="106" t="s">
        <v>336</v>
      </c>
      <c r="I210" s="106" t="s">
        <v>336</v>
      </c>
      <c r="J210" s="105">
        <v>92</v>
      </c>
      <c r="K210" s="105">
        <v>76.2</v>
      </c>
      <c r="L210" s="105">
        <v>78.900000000000006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10" s="106">
        <v>0.32291666666666669</v>
      </c>
      <c r="P210" s="106">
        <v>6.9444444444444447E-4</v>
      </c>
      <c r="Q210" s="105">
        <v>400</v>
      </c>
      <c r="R210" s="10" t="str">
        <f>IFERROR(_xlfn.XLOOKUP(F210, BS_ATIVIDADE[ATIVIDADE],BS_ATIVIDADE[UNIDADE] ), "*")</f>
        <v>Nº DE PEÇAS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0" s="105" t="s">
        <v>1013</v>
      </c>
      <c r="W210" s="151" t="s">
        <v>1301</v>
      </c>
      <c r="X210" s="104" t="s">
        <v>381</v>
      </c>
      <c r="Y210" s="129" t="s">
        <v>389</v>
      </c>
      <c r="Z210" s="104"/>
      <c r="AA210" s="188">
        <v>1</v>
      </c>
      <c r="AB210" s="103" t="s">
        <v>377</v>
      </c>
      <c r="AC210" s="152" t="s">
        <v>371</v>
      </c>
      <c r="AD210" s="107">
        <v>0.29166666666666669</v>
      </c>
      <c r="AE210" s="105">
        <v>7663</v>
      </c>
      <c r="AF210" s="105" t="s">
        <v>558</v>
      </c>
      <c r="AG210" s="105"/>
      <c r="AH210" s="15"/>
      <c r="AI210" s="126" t="str">
        <f>IF(BS_CONTROLE[[#This Row],[Atividade]]=0, "-", BS_CONTROLE[[#This Row],[Atividade]])</f>
        <v>RECOLHIMENTO DE DORMENTE</v>
      </c>
      <c r="AJ210" s="9" t="str">
        <f>IF(BS_CONTROLE[[#This Row],[Atividade]]=0, "-", BS_CONTROLE[[#This Row],[Atividade]])</f>
        <v>RECOLHIMENTO DE DORMENTE</v>
      </c>
      <c r="AK210" s="31" t="str">
        <f>BS_CONTROLE[[#This Row],[Local - Partida]]</f>
        <v>K67ZEV2</v>
      </c>
      <c r="AL210" s="31" t="str">
        <f>BS_CONTROLE[[#This Row],[Local - Encerramento]]</f>
        <v>K67ZEV2</v>
      </c>
      <c r="AM210" s="105" t="str">
        <f>IF(BS_CONTROLE[[#This Row],[Entre - Estações]]=0, "-", BS_CONTROLE[[#This Row],[Entre - Estações]])</f>
        <v>ZXW-ZEZ</v>
      </c>
      <c r="AN210" s="105" t="str">
        <f>IF(BS_CONTROLE[[#This Row],[SB]]=0, "-", BS_CONTROLE[[#This Row],[SB]])</f>
        <v>K79ZEZ2</v>
      </c>
      <c r="AO210" s="105">
        <f>IF(BS_CONTROLE[[#This Row],[SUB]]=0, "-", BS_CONTROLE[[#This Row],[SUB]])</f>
        <v>92</v>
      </c>
      <c r="AP210" s="105">
        <f>BS_CONTROLE[[#This Row],[KM - Inicio]]</f>
        <v>76.2</v>
      </c>
      <c r="AQ210" s="105">
        <f>BS_CONTROLE[[#This Row],[KM - Inicio]]</f>
        <v>76.2</v>
      </c>
      <c r="AR210" s="108">
        <v>0.34513888888888888</v>
      </c>
      <c r="AS210" s="108"/>
      <c r="AT210" s="108"/>
      <c r="AU210" s="136"/>
      <c r="AV210" s="136"/>
      <c r="AW210" s="14"/>
      <c r="AX210" s="14"/>
      <c r="AY210" s="164">
        <f>IF(D210="","*",IFERROR(IF(ISODD(COUNT(AS210:AX210)),"ERRO",SUM((AT210-AS210),(AV210-AU210),(AX210-AW210))),"ERRO"))</f>
        <v>0</v>
      </c>
      <c r="AZ210" s="153"/>
      <c r="BA210" s="109"/>
      <c r="BB210" s="10" t="str">
        <f>IFERROR(_xlfn.XLOOKUP(AI210, BS_ATIVIDADE[ATIVIDADE],BS_ATIVIDADE[UNIDADE] ), "*")</f>
        <v>Nº DE PEÇAS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0" s="150"/>
      <c r="BG210" s="16"/>
      <c r="BH210" s="17"/>
      <c r="BI210" s="17"/>
      <c r="BJ210" s="17" t="s">
        <v>1302</v>
      </c>
      <c r="BK210" s="18"/>
      <c r="BL210" s="16"/>
      <c r="BM210" s="130"/>
      <c r="BN210" s="130"/>
      <c r="BO210" s="130"/>
      <c r="BP210" s="18"/>
      <c r="BQ210" s="12" t="str">
        <f>IF(AND(BR210&lt;1,BS210&lt;1),"Produção e Intervalo",IF(BR210&lt;1,"Intervalo",IF(BS210&lt;1,"Produção","Aderente")))</f>
        <v>Produção e Intervalo</v>
      </c>
      <c r="BR210" s="19">
        <f>IF(OR(B210="",F210=""),"*",AY210/P210)</f>
        <v>0</v>
      </c>
      <c r="BS210" s="19">
        <f>IF(OR(B210="",F210=""),"*",BA210/Q210)</f>
        <v>0</v>
      </c>
      <c r="BT210" s="8" t="str">
        <f t="shared" si="4"/>
        <v/>
      </c>
    </row>
    <row r="211" spans="1:72" hidden="1">
      <c r="A211" s="47" t="str">
        <f>D211&amp;B211</f>
        <v>MODERNIZAÇÃO TURMA 246087</v>
      </c>
      <c r="B211" s="102">
        <v>46087</v>
      </c>
      <c r="C211" s="135">
        <f>IF(BS_CONTROLE[[#This Row],[DATA]]="","",WEEKNUM(BS_CONTROLE[[#This Row],[DATA]]))</f>
        <v>10</v>
      </c>
      <c r="D211" s="104" t="s">
        <v>596</v>
      </c>
      <c r="E211" s="159">
        <v>44</v>
      </c>
      <c r="F211" s="126" t="s">
        <v>740</v>
      </c>
      <c r="G211" s="142" t="str">
        <f>IF(D211="","*",VLOOKUP(F211,BS_ATIVIDADE[],3,FALSE))</f>
        <v>SOLDA</v>
      </c>
      <c r="H211" s="106" t="s">
        <v>558</v>
      </c>
      <c r="I211" s="106" t="s">
        <v>558</v>
      </c>
      <c r="J211" s="105">
        <v>92</v>
      </c>
      <c r="K211" s="105">
        <v>80.760000000000005</v>
      </c>
      <c r="L211" s="105">
        <v>80.078999999999994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11" s="106">
        <v>0.375</v>
      </c>
      <c r="P211" s="106">
        <v>6.9444444444444447E-4</v>
      </c>
      <c r="Q211" s="105">
        <v>2</v>
      </c>
      <c r="R211" s="10" t="str">
        <f>IFERROR(_xlfn.XLOOKUP(F211, BS_ATIVIDADE[ATIVIDADE],BS_ATIVIDADE[UNIDADE] ), "*")</f>
        <v>Nº DE SOLDA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1" s="105" t="s">
        <v>1013</v>
      </c>
      <c r="W211" s="151" t="s">
        <v>1026</v>
      </c>
      <c r="X211" s="104" t="s">
        <v>381</v>
      </c>
      <c r="Y211" s="129" t="s">
        <v>389</v>
      </c>
      <c r="Z211" s="104"/>
      <c r="AA211" s="105" t="s">
        <v>558</v>
      </c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1" t="str">
        <f>BS_CONTROLE[[#This Row],[Local - Partida]]</f>
        <v>-</v>
      </c>
      <c r="AL211" s="31" t="str">
        <f>BS_CONTROLE[[#This Row],[Local - Encerramento]]</f>
        <v>-</v>
      </c>
      <c r="AM211" s="105" t="str">
        <f>IF(BS_CONTROLE[[#This Row],[Entre - Estações]]=0, "-", BS_CONTROLE[[#This Row],[Entre - Estações]])</f>
        <v>ZXW-ZEZ</v>
      </c>
      <c r="AN211" s="105" t="str">
        <f>IF(BS_CONTROLE[[#This Row],[SB]]=0, "-", BS_CONTROLE[[#This Row],[SB]])</f>
        <v>ZXWK792</v>
      </c>
      <c r="AO211" s="105">
        <f>IF(BS_CONTROLE[[#This Row],[SUB]]=0, "-", BS_CONTROLE[[#This Row],[SUB]])</f>
        <v>92</v>
      </c>
      <c r="AP211" s="105">
        <f>BS_CONTROLE[[#This Row],[KM - Inicio]]</f>
        <v>80.760000000000005</v>
      </c>
      <c r="AQ211" s="105">
        <f>BS_CONTROLE[[#This Row],[KM - Inicio]]</f>
        <v>80.760000000000005</v>
      </c>
      <c r="AR211" s="108"/>
      <c r="AS211" s="108"/>
      <c r="AT211" s="108"/>
      <c r="AU211" s="136"/>
      <c r="AV211" s="136"/>
      <c r="AW211" s="14"/>
      <c r="AX211" s="14"/>
      <c r="AY211" s="164">
        <f>IF(D211="","*",IFERROR(IF(ISODD(COUNT(AS211:AX211)),"ERRO",SUM((AT211-AS211),(AV211-AU211),(AX211-AW211))),"ERRO"))</f>
        <v>0</v>
      </c>
      <c r="AZ211" s="153"/>
      <c r="BA211" s="109"/>
      <c r="BB211" s="10" t="str">
        <f>IFERROR(_xlfn.XLOOKUP(AI211, BS_ATIVIDADE[ATIVIDADE],BS_ATIVIDADE[UNIDADE] ), "*")</f>
        <v>Nº DE SOLDA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1" s="150"/>
      <c r="BG211" s="16"/>
      <c r="BH211" s="17"/>
      <c r="BI211" s="17"/>
      <c r="BJ211" s="17" t="s">
        <v>1298</v>
      </c>
      <c r="BK211" s="18"/>
      <c r="BL211" s="16"/>
      <c r="BM211" s="130"/>
      <c r="BN211" s="130"/>
      <c r="BO211" s="130"/>
      <c r="BP211" s="18"/>
      <c r="BQ211" s="12" t="str">
        <f>IF(AND(BR211&lt;1,BS211&lt;1),"Produção e Intervalo",IF(BR211&lt;1,"Intervalo",IF(BS211&lt;1,"Produção","Aderente")))</f>
        <v>Produção e Intervalo</v>
      </c>
      <c r="BR211" s="19">
        <f>IF(OR(B211="",F211=""),"*",AY211/P211)</f>
        <v>0</v>
      </c>
      <c r="BS211" s="19">
        <f>IF(OR(B211="",F211=""),"*",BA211/Q211)</f>
        <v>0</v>
      </c>
      <c r="BT211" s="8" t="str">
        <f t="shared" si="4"/>
        <v/>
      </c>
    </row>
    <row r="212" spans="1:72" hidden="1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/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t="42.75" customHeight="1">
      <c r="A213" s="47" t="str">
        <f>D213&amp;B213</f>
        <v>MOD ZGP46087</v>
      </c>
      <c r="B213" s="102">
        <v>46087</v>
      </c>
      <c r="C213" s="135">
        <f>IF(BS_CONTROLE[[#This Row],[DATA]]="","",WEEKNUM(BS_CONTROLE[[#This Row],[DATA]]))</f>
        <v>10</v>
      </c>
      <c r="D213" s="104" t="s">
        <v>915</v>
      </c>
      <c r="E213" s="159">
        <v>46</v>
      </c>
      <c r="F213" s="126" t="s">
        <v>548</v>
      </c>
      <c r="G213" s="142" t="str">
        <f>IF(D213="","*",VLOOKUP(F213,BS_ATIVIDADE[],3,FALSE))</f>
        <v>OUTROS</v>
      </c>
      <c r="H213" s="106" t="s">
        <v>558</v>
      </c>
      <c r="I213" s="106" t="s">
        <v>558</v>
      </c>
      <c r="J213" s="105">
        <v>92</v>
      </c>
      <c r="K213" s="105">
        <v>102</v>
      </c>
      <c r="L213" s="105">
        <v>106.3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3" s="106">
        <v>0.33333333333333331</v>
      </c>
      <c r="P213" s="106">
        <v>0.22916666666666666</v>
      </c>
      <c r="Q213" s="105">
        <v>1</v>
      </c>
      <c r="R213" s="10" t="str">
        <f>IFERROR(_xlfn.XLOOKUP(F213, BS_ATIVIDADE[ATIVIDADE],BS_ATIVIDADE[UNIDADE] ), "*")</f>
        <v>BINÁRIO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3" s="105" t="s">
        <v>1013</v>
      </c>
      <c r="W213" s="151" t="s">
        <v>1303</v>
      </c>
      <c r="X213" s="104" t="s">
        <v>381</v>
      </c>
      <c r="Y213" s="129" t="s">
        <v>380</v>
      </c>
      <c r="Z213" s="104"/>
      <c r="AA213" s="105" t="s">
        <v>558</v>
      </c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BLOCO</v>
      </c>
      <c r="AJ213" s="9" t="str">
        <f>IF(BS_CONTROLE[[#This Row],[Atividade]]=0, "-", BS_CONTROLE[[#This Row],[Atividade]])</f>
        <v>BLOCO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ZGP</v>
      </c>
      <c r="AN213" s="105" t="str">
        <f>IF(BS_CONTROLE[[#This Row],[SB]]=0, "-", BS_CONTROLE[[#This Row],[SB]])</f>
        <v>ZGP2</v>
      </c>
      <c r="AO213" s="105">
        <f>IF(BS_CONTROLE[[#This Row],[SUB]]=0, "-", BS_CONTROLE[[#This Row],[SUB]])</f>
        <v>92</v>
      </c>
      <c r="AP213" s="105">
        <f>BS_CONTROLE[[#This Row],[KM - Inicio]]</f>
        <v>102</v>
      </c>
      <c r="AQ213" s="105">
        <f>BS_CONTROLE[[#This Row],[KM - Inicio]]</f>
        <v>102</v>
      </c>
      <c r="AR213" s="108">
        <v>0.32013888888888886</v>
      </c>
      <c r="AS213" s="108">
        <v>0.32916666666666666</v>
      </c>
      <c r="AT213" s="108">
        <v>0.55833333333333335</v>
      </c>
      <c r="AU213" s="136"/>
      <c r="AV213" s="136"/>
      <c r="AW213" s="14"/>
      <c r="AX213" s="14"/>
      <c r="AY213" s="164">
        <f>IF(D213="","*",IFERROR(IF(ISODD(COUNT(AS213:AX213)),"ERRO",SUM((AT213-AS213),(AV213-AU213),(AX213-AW213))),"ERRO"))</f>
        <v>0.22916666666666669</v>
      </c>
      <c r="AZ213" s="153"/>
      <c r="BA213" s="109"/>
      <c r="BB213" s="10" t="str">
        <f>IFERROR(_xlfn.XLOOKUP(AI213, BS_ATIVIDADE[ATIVIDADE],BS_ATIVIDADE[UNIDADE] ), "*")</f>
        <v>BINÁRIO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3" s="150"/>
      <c r="BG213" s="16"/>
      <c r="BH213" s="17">
        <v>1</v>
      </c>
      <c r="BI213" s="17"/>
      <c r="BJ213" s="17" t="s">
        <v>1304</v>
      </c>
      <c r="BK213" s="18"/>
      <c r="BL213" s="16"/>
      <c r="BM213" s="130"/>
      <c r="BN213" s="130"/>
      <c r="BO213" s="130"/>
      <c r="BP213" s="18"/>
      <c r="BQ213" s="12" t="str">
        <f>IF(AND(BR213&lt;1,BS213&lt;1),"Produção e Intervalo",IF(BR213&lt;1,"Intervalo",IF(BS213&lt;1,"Produção","Aderente")))</f>
        <v>Produção</v>
      </c>
      <c r="BR213" s="19">
        <f>IF(OR(B213="",F213=""),"*",AY213/P213)</f>
        <v>1.0000000000000002</v>
      </c>
      <c r="BS213" s="19">
        <f>IF(OR(B213="",F213=""),"*",BA213/Q213)</f>
        <v>0</v>
      </c>
      <c r="BT213" s="8" t="str">
        <f t="shared" si="4"/>
        <v/>
      </c>
    </row>
    <row r="214" spans="1:72" hidden="1">
      <c r="A214" s="47" t="str">
        <f>D214&amp;B214</f>
        <v>V8546087</v>
      </c>
      <c r="B214" s="102">
        <v>46087</v>
      </c>
      <c r="C214" s="135">
        <f>IF(BS_CONTROLE[[#This Row],[DATA]]="","",WEEKNUM(BS_CONTROLE[[#This Row],[DATA]]))</f>
        <v>10</v>
      </c>
      <c r="D214" s="104" t="s">
        <v>759</v>
      </c>
      <c r="E214" s="159">
        <v>47</v>
      </c>
      <c r="F214" s="126" t="s">
        <v>689</v>
      </c>
      <c r="G214" s="142" t="str">
        <f>IF(D214="","*",VLOOKUP(F214,BS_ATIVIDADE[],3,FALSE))</f>
        <v>MODERNIZAÇÃO</v>
      </c>
      <c r="H214" s="106" t="s">
        <v>1051</v>
      </c>
      <c r="I214" s="106" t="s">
        <v>1051</v>
      </c>
      <c r="J214" s="105">
        <v>92</v>
      </c>
      <c r="K214" s="105">
        <v>102</v>
      </c>
      <c r="L214" s="105">
        <v>103.15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4" s="106">
        <v>0.33333333333333331</v>
      </c>
      <c r="P214" s="106">
        <v>6.9444444444444447E-4</v>
      </c>
      <c r="Q214" s="105">
        <v>230</v>
      </c>
      <c r="R214" s="10" t="str">
        <f>IFERROR(_xlfn.XLOOKUP(F214, BS_ATIVIDADE[ATIVIDADE],BS_ATIVIDADE[UNIDADE] ), "*")</f>
        <v>M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4" s="105" t="s">
        <v>1013</v>
      </c>
      <c r="W214" s="151" t="s">
        <v>1305</v>
      </c>
      <c r="X214" s="104" t="s">
        <v>381</v>
      </c>
      <c r="Y214" s="129" t="s">
        <v>389</v>
      </c>
      <c r="Z214" s="104"/>
      <c r="AA214" s="105">
        <v>1</v>
      </c>
      <c r="AB214" s="103" t="s">
        <v>377</v>
      </c>
      <c r="AC214" s="152"/>
      <c r="AD214" s="107">
        <v>0.29166666666666669</v>
      </c>
      <c r="AE214" s="105">
        <v>6235</v>
      </c>
      <c r="AF214" s="105">
        <v>6225</v>
      </c>
      <c r="AG214" s="105"/>
      <c r="AH214" s="15"/>
      <c r="AI214" s="126" t="str">
        <f>IF(BS_CONTROLE[[#This Row],[Atividade]]=0, "-", BS_CONTROLE[[#This Row],[Atividade]])</f>
        <v>MODERNIZAÇÃO - SOCADORA</v>
      </c>
      <c r="AJ214" s="9" t="str">
        <f>IF(BS_CONTROLE[[#This Row],[Atividade]]=0, "-", BS_CONTROLE[[#This Row],[Atividade]])</f>
        <v>MODERNIZAÇÃO - SOCADORA</v>
      </c>
      <c r="AK214" s="31" t="str">
        <f>BS_CONTROLE[[#This Row],[Local - Partida]]</f>
        <v>ZPTZDR</v>
      </c>
      <c r="AL214" s="31" t="str">
        <f>BS_CONTROLE[[#This Row],[Local - Encerramento]]</f>
        <v>ZPTZDR</v>
      </c>
      <c r="AM214" s="105" t="str">
        <f>IF(BS_CONTROLE[[#This Row],[Entre - Estações]]=0, "-", BS_CONTROLE[[#This Row],[Entre - Estações]])</f>
        <v>ZGP</v>
      </c>
      <c r="AN214" s="105" t="str">
        <f>IF(BS_CONTROLE[[#This Row],[SB]]=0, "-", BS_CONTROLE[[#This Row],[SB]])</f>
        <v>ZGP2</v>
      </c>
      <c r="AO214" s="105">
        <f>IF(BS_CONTROLE[[#This Row],[SUB]]=0, "-", BS_CONTROLE[[#This Row],[SUB]])</f>
        <v>92</v>
      </c>
      <c r="AP214" s="105">
        <f>BS_CONTROLE[[#This Row],[KM - Inicio]]</f>
        <v>102</v>
      </c>
      <c r="AQ214" s="105">
        <f>BS_CONTROLE[[#This Row],[KM - Inicio]]</f>
        <v>102</v>
      </c>
      <c r="AR214" s="108">
        <v>0.32013888888888886</v>
      </c>
      <c r="AS214" s="108">
        <v>0</v>
      </c>
      <c r="AT214" s="108">
        <v>6.9444444444444447E-4</v>
      </c>
      <c r="AU214" s="136"/>
      <c r="AV214" s="136"/>
      <c r="AW214" s="14"/>
      <c r="AX214" s="14"/>
      <c r="AY214" s="164">
        <f>IF(D214="","*",IFERROR(IF(ISODD(COUNT(AS214:AX214)),"ERRO",SUM((AT214-AS214),(AV214-AU214),(AX214-AW214))),"ERRO"))</f>
        <v>6.9444444444444447E-4</v>
      </c>
      <c r="AZ214" s="153"/>
      <c r="BA214" s="109"/>
      <c r="BB214" s="10" t="str">
        <f>IFERROR(_xlfn.XLOOKUP(AI214, BS_ATIVIDADE[ATIVIDADE],BS_ATIVIDADE[UNIDADE] ), "*")</f>
        <v>M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4" s="150"/>
      <c r="BG214" s="16"/>
      <c r="BH214" s="17">
        <v>1</v>
      </c>
      <c r="BI214" s="17"/>
      <c r="BJ214" s="17" t="s">
        <v>1304</v>
      </c>
      <c r="BK214" s="18"/>
      <c r="BL214" s="16"/>
      <c r="BM214" s="130"/>
      <c r="BN214" s="130"/>
      <c r="BO214" s="130"/>
      <c r="BP214" s="18"/>
      <c r="BQ214" s="12" t="str">
        <f>IF(AND(BR214&lt;1,BS214&lt;1),"Produção e Intervalo",IF(BR214&lt;1,"Intervalo",IF(BS214&lt;1,"Produção","Aderente")))</f>
        <v>Produção</v>
      </c>
      <c r="BR214" s="19">
        <f>IF(OR(B214="",F214=""),"*",AY214/P214)</f>
        <v>1</v>
      </c>
      <c r="BS214" s="19">
        <f>IF(OR(B214="",F214=""),"*",BA214/Q214)</f>
        <v>0</v>
      </c>
      <c r="BT214" s="8" t="str">
        <f t="shared" si="4"/>
        <v/>
      </c>
    </row>
    <row r="215" spans="1:72" hidden="1">
      <c r="A215" s="47" t="str">
        <f>D215&amp;B215</f>
        <v>W6246087</v>
      </c>
      <c r="B215" s="102">
        <v>46087</v>
      </c>
      <c r="C215" s="135">
        <f>IF(BS_CONTROLE[[#This Row],[DATA]]="","",WEEKNUM(BS_CONTROLE[[#This Row],[DATA]]))</f>
        <v>10</v>
      </c>
      <c r="D215" s="104" t="s">
        <v>793</v>
      </c>
      <c r="E215" s="159">
        <v>48</v>
      </c>
      <c r="F215" s="126" t="s">
        <v>680</v>
      </c>
      <c r="G215" s="142" t="str">
        <f>IF(D215="","*",VLOOKUP(F215,BS_ATIVIDADE[],3,FALSE))</f>
        <v>MODERNIZAÇÃO</v>
      </c>
      <c r="H215" s="106" t="s">
        <v>1051</v>
      </c>
      <c r="I215" s="106" t="s">
        <v>1051</v>
      </c>
      <c r="J215" s="105">
        <v>92</v>
      </c>
      <c r="K215" s="105">
        <v>102.9</v>
      </c>
      <c r="L215" s="105">
        <v>103.6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5" s="106">
        <v>0.33333333333333331</v>
      </c>
      <c r="P215" s="106">
        <v>6.9444444444444447E-4</v>
      </c>
      <c r="Q215" s="105">
        <v>500</v>
      </c>
      <c r="R215" s="10" t="str">
        <f>IFERROR(_xlfn.XLOOKUP(F215, BS_ATIVIDADE[ATIVIDADE],BS_ATIVIDADE[UNIDADE] ), "*")</f>
        <v>Nº DE DORMENTES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5" s="105" t="s">
        <v>1013</v>
      </c>
      <c r="W215" s="151" t="s">
        <v>1306</v>
      </c>
      <c r="X215" s="104" t="s">
        <v>381</v>
      </c>
      <c r="Y215" s="129" t="s">
        <v>389</v>
      </c>
      <c r="Z215" s="104"/>
      <c r="AA215" s="105">
        <v>1</v>
      </c>
      <c r="AB215" s="103" t="s">
        <v>377</v>
      </c>
      <c r="AC215" s="152"/>
      <c r="AD215" s="107">
        <v>0.29166666666666669</v>
      </c>
      <c r="AE215" s="105">
        <v>9038</v>
      </c>
      <c r="AF215" s="105" t="s">
        <v>558</v>
      </c>
      <c r="AG215" s="105"/>
      <c r="AH215" s="15"/>
      <c r="AI215" s="126" t="str">
        <f>IF(BS_CONTROLE[[#This Row],[Atividade]]=0, "-", BS_CONTROLE[[#This Row],[Atividade]])</f>
        <v>MODERNIZAÇÃO - DORMENTE - DESCARGA</v>
      </c>
      <c r="AJ215" s="9" t="str">
        <f>IF(BS_CONTROLE[[#This Row],[Atividade]]=0, "-", BS_CONTROLE[[#This Row],[Atividade]])</f>
        <v>MODERNIZAÇÃO - DORMENTE - DESCARGA</v>
      </c>
      <c r="AK215" s="31" t="str">
        <f>BS_CONTROLE[[#This Row],[Local - Partida]]</f>
        <v>ZPTZDR</v>
      </c>
      <c r="AL215" s="31" t="str">
        <f>BS_CONTROLE[[#This Row],[Local - Encerramento]]</f>
        <v>ZPTZDR</v>
      </c>
      <c r="AM215" s="105" t="str">
        <f>IF(BS_CONTROLE[[#This Row],[Entre - Estações]]=0, "-", BS_CONTROLE[[#This Row],[Entre - Estações]])</f>
        <v>ZGP</v>
      </c>
      <c r="AN215" s="105" t="str">
        <f>IF(BS_CONTROLE[[#This Row],[SB]]=0, "-", BS_CONTROLE[[#This Row],[SB]])</f>
        <v>ZGP2</v>
      </c>
      <c r="AO215" s="105">
        <f>IF(BS_CONTROLE[[#This Row],[SUB]]=0, "-", BS_CONTROLE[[#This Row],[SUB]])</f>
        <v>92</v>
      </c>
      <c r="AP215" s="105">
        <f>BS_CONTROLE[[#This Row],[KM - Inicio]]</f>
        <v>102.9</v>
      </c>
      <c r="AQ215" s="105">
        <f>BS_CONTROLE[[#This Row],[KM - Inicio]]</f>
        <v>102.9</v>
      </c>
      <c r="AR215" s="108">
        <v>0.32013888888888886</v>
      </c>
      <c r="AS215" s="108">
        <v>0</v>
      </c>
      <c r="AT215" s="108">
        <v>6.9444444444444447E-4</v>
      </c>
      <c r="AU215" s="136"/>
      <c r="AV215" s="136"/>
      <c r="AW215" s="14"/>
      <c r="AX215" s="14"/>
      <c r="AY215" s="164">
        <f>IF(D215="","*",IFERROR(IF(ISODD(COUNT(AS215:AX215)),"ERRO",SUM((AT215-AS215),(AV215-AU215),(AX215-AW215))),"ERRO"))</f>
        <v>6.9444444444444447E-4</v>
      </c>
      <c r="AZ215" s="153"/>
      <c r="BA215" s="109"/>
      <c r="BB215" s="10" t="str">
        <f>IFERROR(_xlfn.XLOOKUP(AI215, BS_ATIVIDADE[ATIVIDADE],BS_ATIVIDADE[UNIDADE] ), "*")</f>
        <v>Nº DE DORMENTES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5" s="150"/>
      <c r="BG215" s="16"/>
      <c r="BH215" s="17">
        <v>1</v>
      </c>
      <c r="BI215" s="17"/>
      <c r="BJ215" s="17" t="s">
        <v>1304</v>
      </c>
      <c r="BK215" s="18"/>
      <c r="BL215" s="16"/>
      <c r="BM215" s="130"/>
      <c r="BN215" s="130"/>
      <c r="BO215" s="130"/>
      <c r="BP215" s="18"/>
      <c r="BQ215" s="12" t="str">
        <f>IF(AND(BR215&lt;1,BS215&lt;1),"Produção e Intervalo",IF(BR215&lt;1,"Intervalo",IF(BS215&lt;1,"Produção","Aderente")))</f>
        <v>Produção</v>
      </c>
      <c r="BR215" s="19">
        <f>IF(OR(B215="",F215=""),"*",AY215/P215)</f>
        <v>1</v>
      </c>
      <c r="BS215" s="19">
        <f>IF(OR(B215="",F215=""),"*",BA215/Q215)</f>
        <v>0</v>
      </c>
      <c r="BT215" s="8" t="str">
        <f t="shared" si="4"/>
        <v/>
      </c>
    </row>
    <row r="216" spans="1:72" hidden="1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t="23.25" hidden="1">
      <c r="A217" s="47" t="str">
        <f>D217&amp;B217</f>
        <v>HUELTON (TP-725)46087</v>
      </c>
      <c r="B217" s="102">
        <v>46087</v>
      </c>
      <c r="C217" s="135">
        <f>IF(BS_CONTROLE[[#This Row],[DATA]]="","",WEEKNUM(BS_CONTROLE[[#This Row],[DATA]]))</f>
        <v>10</v>
      </c>
      <c r="D217" s="104" t="s">
        <v>854</v>
      </c>
      <c r="E217" s="159">
        <v>211</v>
      </c>
      <c r="F217" s="126" t="s">
        <v>740</v>
      </c>
      <c r="G217" s="142" t="str">
        <f>IF(D217="","*",VLOOKUP(F217,BS_ATIVIDADE[],3,FALSE))</f>
        <v>SOLDA</v>
      </c>
      <c r="H217" s="106" t="s">
        <v>558</v>
      </c>
      <c r="I217" s="106" t="s">
        <v>558</v>
      </c>
      <c r="J217" s="105">
        <v>92</v>
      </c>
      <c r="K217" s="105">
        <v>106.7</v>
      </c>
      <c r="L217" s="105" t="s">
        <v>558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7" s="127" t="s">
        <v>367</v>
      </c>
      <c r="O217" s="106">
        <v>0.375</v>
      </c>
      <c r="P217" s="106">
        <v>0.125</v>
      </c>
      <c r="Q217" s="105">
        <v>2</v>
      </c>
      <c r="R217" s="10" t="str">
        <f>IFERROR(_xlfn.XLOOKUP(F217, BS_ATIVIDADE[ATIVIDADE],BS_ATIVIDADE[UNIDADE] ), "*")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05" t="s">
        <v>1030</v>
      </c>
      <c r="W217" s="151" t="s">
        <v>1307</v>
      </c>
      <c r="X217" s="104" t="s">
        <v>386</v>
      </c>
      <c r="Y217" s="129" t="s">
        <v>389</v>
      </c>
      <c r="Z217" s="104"/>
      <c r="AA217" s="105" t="s">
        <v>558</v>
      </c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PDM - SOLDA</v>
      </c>
      <c r="AJ217" s="9" t="str">
        <f>IF(BS_CONTROLE[[#This Row],[Atividade]]=0, "-", BS_CONTROLE[[#This Row],[Atividade]])</f>
        <v>PDM - SOLDA</v>
      </c>
      <c r="AK217" s="31" t="str">
        <f>BS_CONTROLE[[#This Row],[Local - Partida]]</f>
        <v>-</v>
      </c>
      <c r="AL217" s="31" t="str">
        <f>BS_CONTROLE[[#This Row],[Local - Encerramento]]</f>
        <v>-</v>
      </c>
      <c r="AM217" s="105" t="str">
        <f>IF(BS_CONTROLE[[#This Row],[Entre - Estações]]=0, "-", BS_CONTROLE[[#This Row],[Entre - Estações]])</f>
        <v>ZPT</v>
      </c>
      <c r="AN217" s="105" t="str">
        <f>IF(BS_CONTROLE[[#This Row],[SB]]=0, "-", BS_CONTROLE[[#This Row],[SB]])</f>
        <v>ZPT2</v>
      </c>
      <c r="AO217" s="105">
        <f>IF(BS_CONTROLE[[#This Row],[SUB]]=0, "-", BS_CONTROLE[[#This Row],[SUB]])</f>
        <v>92</v>
      </c>
      <c r="AP217" s="105">
        <f>BS_CONTROLE[[#This Row],[KM - Inicio]]</f>
        <v>106.7</v>
      </c>
      <c r="AQ217" s="105">
        <f>BS_CONTROLE[[#This Row],[KM - Inicio]]</f>
        <v>106.7</v>
      </c>
      <c r="AR217" s="108"/>
      <c r="AS217" s="108"/>
      <c r="AT217" s="108"/>
      <c r="AU217" s="136"/>
      <c r="AV217" s="136"/>
      <c r="AW217" s="14"/>
      <c r="AX217" s="14"/>
      <c r="AY217" s="164">
        <f>IF(D217="","*",IFERROR(IF(ISODD(COUNT(AS217:AX217)),"ERRO",SUM((AT217-AS217),(AV217-AU217),(AX217-AW217))),"ERRO"))</f>
        <v>0</v>
      </c>
      <c r="AZ217" s="153"/>
      <c r="BA217" s="109"/>
      <c r="BB217" s="10" t="str">
        <f>IFERROR(_xlfn.XLOOKUP(AI217, BS_ATIVIDADE[ATIVIDADE],BS_ATIVIDADE[UNIDADE] ), "*")</f>
        <v>Nº DE SOLDA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/>
      <c r="BI217" s="17"/>
      <c r="BJ217" s="17" t="s">
        <v>1281</v>
      </c>
      <c r="BK217" s="18"/>
      <c r="BL217" s="16"/>
      <c r="BM217" s="130"/>
      <c r="BN217" s="130"/>
      <c r="BO217" s="130"/>
      <c r="BP217" s="18"/>
      <c r="BQ217" s="12" t="str">
        <f>IF(AND(BR217&lt;1,BS217&lt;1),"Produção e Intervalo",IF(BR217&lt;1,"Intervalo",IF(BS217&lt;1,"Produção","Aderente")))</f>
        <v>Produção e Intervalo</v>
      </c>
      <c r="BR217" s="19">
        <f>IF(OR(B217="",F217=""),"*",AY217/P217)</f>
        <v>0</v>
      </c>
      <c r="BS217" s="19">
        <f>IF(OR(B217="",F217=""),"*",BA217/Q217)</f>
        <v>0</v>
      </c>
      <c r="BT217" s="8" t="str">
        <f t="shared" si="4"/>
        <v/>
      </c>
    </row>
    <row r="218" spans="1:72" hidden="1">
      <c r="A218" s="47" t="str">
        <f>D218&amp;B218</f>
        <v>THIAGO (TF-685)46087</v>
      </c>
      <c r="B218" s="102">
        <v>46087</v>
      </c>
      <c r="C218" s="135">
        <f>IF(BS_CONTROLE[[#This Row],[DATA]]="","",WEEKNUM(BS_CONTROLE[[#This Row],[DATA]]))</f>
        <v>10</v>
      </c>
      <c r="D218" s="104" t="s">
        <v>902</v>
      </c>
      <c r="E218" s="159">
        <v>212</v>
      </c>
      <c r="F218" s="126" t="s">
        <v>634</v>
      </c>
      <c r="G218" s="142" t="str">
        <f>IF(D218="","*",VLOOKUP(F218,BS_ATIVIDADE[],3,FALSE))</f>
        <v>JIC</v>
      </c>
      <c r="H218" s="106" t="s">
        <v>558</v>
      </c>
      <c r="I218" s="106" t="s">
        <v>558</v>
      </c>
      <c r="J218" s="105">
        <v>92</v>
      </c>
      <c r="K218" s="105">
        <v>106.32</v>
      </c>
      <c r="L218" s="105" t="s">
        <v>558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218" s="106">
        <v>0.41666666666666669</v>
      </c>
      <c r="P218" s="106">
        <v>8.3333333333333329E-2</v>
      </c>
      <c r="Q218" s="105">
        <v>1</v>
      </c>
      <c r="R218" s="10" t="str">
        <f>IFERROR(_xlfn.XLOOKUP(F218, BS_ATIVIDADE[ATIVIDADE],BS_ATIVIDADE[UNIDADE] ), "*")</f>
        <v>Nº DE PEÇAS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05" t="s">
        <v>1030</v>
      </c>
      <c r="W218" s="151" t="s">
        <v>1116</v>
      </c>
      <c r="X218" s="104" t="s">
        <v>386</v>
      </c>
      <c r="Y218" s="129" t="s">
        <v>389</v>
      </c>
      <c r="Z218" s="104"/>
      <c r="AA218" s="105" t="s">
        <v>558</v>
      </c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JIC</v>
      </c>
      <c r="AJ218" s="9" t="str">
        <f>IF(BS_CONTROLE[[#This Row],[Atividade]]=0, "-", BS_CONTROLE[[#This Row],[Atividade]])</f>
        <v>JIC</v>
      </c>
      <c r="AK218" s="31" t="str">
        <f>BS_CONTROLE[[#This Row],[Local - Partida]]</f>
        <v>-</v>
      </c>
      <c r="AL218" s="31" t="str">
        <f>BS_CONTROLE[[#This Row],[Local - Encerramento]]</f>
        <v>-</v>
      </c>
      <c r="AM218" s="105" t="str">
        <f>IF(BS_CONTROLE[[#This Row],[Entre - Estações]]=0, "-", BS_CONTROLE[[#This Row],[Entre - Estações]])</f>
        <v>ZGP-ZPT</v>
      </c>
      <c r="AN218" s="105" t="str">
        <f>IF(BS_CONTROLE[[#This Row],[SB]]=0, "-", BS_CONTROLE[[#This Row],[SB]])</f>
        <v>ZPT1052</v>
      </c>
      <c r="AO218" s="105">
        <f>IF(BS_CONTROLE[[#This Row],[SUB]]=0, "-", BS_CONTROLE[[#This Row],[SUB]])</f>
        <v>92</v>
      </c>
      <c r="AP218" s="105">
        <f>BS_CONTROLE[[#This Row],[KM - Inicio]]</f>
        <v>106.32</v>
      </c>
      <c r="AQ218" s="105">
        <f>BS_CONTROLE[[#This Row],[KM - Inicio]]</f>
        <v>106.32</v>
      </c>
      <c r="AR218" s="108"/>
      <c r="AS218" s="108"/>
      <c r="AT218" s="108"/>
      <c r="AU218" s="136"/>
      <c r="AV218" s="136"/>
      <c r="AW218" s="14"/>
      <c r="AX218" s="14"/>
      <c r="AY218" s="164">
        <f>IF(D218="","*",IFERROR(IF(ISODD(COUNT(AS218:AX218)),"ERRO",SUM((AT218-AS218),(AV218-AU218),(AX218-AW218))),"ERRO"))</f>
        <v>0</v>
      </c>
      <c r="AZ218" s="153"/>
      <c r="BA218" s="109"/>
      <c r="BB218" s="10" t="str">
        <f>IFERROR(_xlfn.XLOOKUP(AI218, BS_ATIVIDADE[ATIVIDADE],BS_ATIVIDADE[UNIDADE] ), "*")</f>
        <v>Nº DE PEÇAS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/>
      <c r="BI218" s="17"/>
      <c r="BJ218" s="17" t="s">
        <v>1281</v>
      </c>
      <c r="BK218" s="18"/>
      <c r="BL218" s="16"/>
      <c r="BM218" s="130"/>
      <c r="BN218" s="130"/>
      <c r="BO218" s="130"/>
      <c r="BP218" s="18"/>
      <c r="BQ218" s="12" t="str">
        <f>IF(AND(BR218&lt;1,BS218&lt;1),"Produção e Intervalo",IF(BR218&lt;1,"Intervalo",IF(BS218&lt;1,"Produção","Aderente")))</f>
        <v>Produção e Intervalo</v>
      </c>
      <c r="BR218" s="19">
        <f>IF(OR(B218="",F218=""),"*",AY218/P218)</f>
        <v>0</v>
      </c>
      <c r="BS218" s="19">
        <f>IF(OR(B218="",F218=""),"*",BA218/Q218)</f>
        <v>0</v>
      </c>
      <c r="BT218" s="8" t="str">
        <f t="shared" si="4"/>
        <v/>
      </c>
    </row>
    <row r="219" spans="1:72" hidden="1">
      <c r="A219" s="47" t="str">
        <f>D219&amp;B219</f>
        <v>EXPANSÃO TURMA 146087</v>
      </c>
      <c r="B219" s="102">
        <v>46087</v>
      </c>
      <c r="C219" s="135">
        <f>IF(BS_CONTROLE[[#This Row],[DATA]]="","",WEEKNUM(BS_CONTROLE[[#This Row],[DATA]]))</f>
        <v>10</v>
      </c>
      <c r="D219" s="104" t="s">
        <v>559</v>
      </c>
      <c r="E219" s="159">
        <v>213</v>
      </c>
      <c r="F219" s="126" t="s">
        <v>740</v>
      </c>
      <c r="G219" s="142" t="str">
        <f>IF(D219="","*",VLOOKUP(F219,BS_ATIVIDADE[],3,FALSE))</f>
        <v>SOLDA</v>
      </c>
      <c r="H219" s="106" t="s">
        <v>558</v>
      </c>
      <c r="I219" s="106" t="s">
        <v>558</v>
      </c>
      <c r="J219" s="105">
        <v>53</v>
      </c>
      <c r="K219" s="105">
        <v>111.5</v>
      </c>
      <c r="L219" s="105">
        <v>112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9" s="127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19" s="106">
        <v>0.375</v>
      </c>
      <c r="P219" s="106">
        <v>6.25E-2</v>
      </c>
      <c r="Q219" s="105">
        <v>1</v>
      </c>
      <c r="R219" s="10" t="str">
        <f>IFERROR(_xlfn.XLOOKUP(F219, BS_ATIVIDADE[ATIVIDADE],BS_ATIVIDADE[UNIDADE] ), "*")</f>
        <v>Nº DE SOLDA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1048</v>
      </c>
      <c r="W219" s="151" t="s">
        <v>1026</v>
      </c>
      <c r="X219" s="104" t="s">
        <v>386</v>
      </c>
      <c r="Y219" s="129" t="s">
        <v>389</v>
      </c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PDM - SOLDA</v>
      </c>
      <c r="AJ219" s="9" t="str">
        <f>IF(BS_CONTROLE[[#This Row],[Atividade]]=0, "-", BS_CONTROLE[[#This Row],[Atividade]])</f>
        <v>PDM - SOLDA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ZGM-109</v>
      </c>
      <c r="AN219" s="105">
        <f>IF(BS_CONTROLE[[#This Row],[SB]]=0, "-", BS_CONTROLE[[#This Row],[SB]])</f>
        <v>1121112</v>
      </c>
      <c r="AO219" s="105">
        <f>IF(BS_CONTROLE[[#This Row],[SUB]]=0, "-", BS_CONTROLE[[#This Row],[SUB]])</f>
        <v>53</v>
      </c>
      <c r="AP219" s="105">
        <f>BS_CONTROLE[[#This Row],[KM - Inicio]]</f>
        <v>111.5</v>
      </c>
      <c r="AQ219" s="105">
        <f>BS_CONTROLE[[#This Row],[KM - Inicio]]</f>
        <v>111.5</v>
      </c>
      <c r="AR219" s="108">
        <v>0.34513888888888888</v>
      </c>
      <c r="AS219" s="108">
        <v>0.35833333333333334</v>
      </c>
      <c r="AT219" s="108">
        <v>0.48333333333333334</v>
      </c>
      <c r="AU219" s="136"/>
      <c r="AV219" s="136"/>
      <c r="AW219" s="14"/>
      <c r="AX219" s="14"/>
      <c r="AY219" s="164">
        <f>IF(D219="","*",IFERROR(IF(ISODD(COUNT(AS219:AX219)),"ERRO",SUM((AT219-AS219),(AV219-AU219),(AX219-AW219))),"ERRO"))</f>
        <v>0.125</v>
      </c>
      <c r="AZ219" s="153"/>
      <c r="BA219" s="109"/>
      <c r="BB219" s="10" t="str">
        <f>IFERROR(_xlfn.XLOOKUP(AI219, BS_ATIVIDADE[ATIVIDADE],BS_ATIVIDADE[UNIDADE] ), "*")</f>
        <v>Nº DE SOLDA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1</v>
      </c>
      <c r="BI219" s="17"/>
      <c r="BJ219" s="17" t="s">
        <v>1308</v>
      </c>
      <c r="BK219" s="18"/>
      <c r="BL219" s="16"/>
      <c r="BM219" s="130"/>
      <c r="BN219" s="130"/>
      <c r="BO219" s="130"/>
      <c r="BP219" s="18"/>
      <c r="BQ219" s="12" t="str">
        <f>IF(AND(BR219&lt;1,BS219&lt;1),"Produção e Intervalo",IF(BR219&lt;1,"Intervalo",IF(BS219&lt;1,"Produção","Aderente")))</f>
        <v>Produção</v>
      </c>
      <c r="BR219" s="19">
        <f>IF(OR(B219="",F219=""),"*",AY219/P219)</f>
        <v>2</v>
      </c>
      <c r="BS219" s="19">
        <f>IF(OR(B219="",F219=""),"*",BA219/Q219)</f>
        <v>0</v>
      </c>
      <c r="BT219" s="8" t="str">
        <f t="shared" si="4"/>
        <v/>
      </c>
    </row>
    <row r="220" spans="1:72" hidden="1">
      <c r="A220" s="47" t="str">
        <f>D220&amp;B220</f>
        <v>LEANDRO (TP-727)46087</v>
      </c>
      <c r="B220" s="102">
        <v>46087</v>
      </c>
      <c r="C220" s="135">
        <f>IF(BS_CONTROLE[[#This Row],[DATA]]="","",WEEKNUM(BS_CONTROLE[[#This Row],[DATA]]))</f>
        <v>10</v>
      </c>
      <c r="D220" s="104" t="s">
        <v>878</v>
      </c>
      <c r="E220" s="159">
        <v>214</v>
      </c>
      <c r="F220" s="126" t="s">
        <v>744</v>
      </c>
      <c r="G220" s="142" t="str">
        <f>IF(D220="","*",VLOOKUP(F220,BS_ATIVIDADE[],3,FALSE))</f>
        <v>DORMENTE - SUBSTITUIÇÂO</v>
      </c>
      <c r="H220" s="106" t="s">
        <v>558</v>
      </c>
      <c r="I220" s="106"/>
      <c r="J220" s="105">
        <v>30</v>
      </c>
      <c r="K220" s="105">
        <v>112.7</v>
      </c>
      <c r="L220" s="105" t="s">
        <v>558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20" s="127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20" s="106">
        <v>0.375</v>
      </c>
      <c r="P220" s="106">
        <v>8.3333333333333329E-2</v>
      </c>
      <c r="Q220" s="105">
        <v>30</v>
      </c>
      <c r="R220" s="10" t="str">
        <f>IFERROR(_xlfn.XLOOKUP(F220, BS_ATIVIDADE[ATIVIDADE],BS_ATIVIDADE[UNIDADE] ), "*")</f>
        <v>Nº DE DORMENTES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20" s="105" t="s">
        <v>1030</v>
      </c>
      <c r="W220" s="151" t="s">
        <v>1055</v>
      </c>
      <c r="X220" s="104" t="s">
        <v>386</v>
      </c>
      <c r="Y220" s="129" t="s">
        <v>389</v>
      </c>
      <c r="Z220" s="104"/>
      <c r="AA220" s="105" t="s">
        <v>558</v>
      </c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PDM - SUBSTITUIÇÃO - DORMENTE</v>
      </c>
      <c r="AJ220" s="9" t="str">
        <f>IF(BS_CONTROLE[[#This Row],[Atividade]]=0, "-", BS_CONTROLE[[#This Row],[Atividade]])</f>
        <v>PDM - SUBSTITUIÇÃO - DORMENTE</v>
      </c>
      <c r="AK220" s="31" t="str">
        <f>BS_CONTROLE[[#This Row],[Local - Partida]]</f>
        <v>-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ZGM-109</v>
      </c>
      <c r="AN220" s="105">
        <f>IF(BS_CONTROLE[[#This Row],[SB]]=0, "-", BS_CONTROLE[[#This Row],[SB]])</f>
        <v>1131121</v>
      </c>
      <c r="AO220" s="105">
        <f>IF(BS_CONTROLE[[#This Row],[SUB]]=0, "-", BS_CONTROLE[[#This Row],[SUB]])</f>
        <v>30</v>
      </c>
      <c r="AP220" s="105">
        <f>BS_CONTROLE[[#This Row],[KM - Inicio]]</f>
        <v>112.7</v>
      </c>
      <c r="AQ220" s="105">
        <f>BS_CONTROLE[[#This Row],[KM - Inicio]]</f>
        <v>112.7</v>
      </c>
      <c r="AR220" s="108"/>
      <c r="AS220" s="108"/>
      <c r="AT220" s="108"/>
      <c r="AU220" s="136"/>
      <c r="AV220" s="136"/>
      <c r="AW220" s="14"/>
      <c r="AX220" s="14"/>
      <c r="AY220" s="164">
        <f>IF(D220="","*",IFERROR(IF(ISODD(COUNT(AS220:AX220)),"ERRO",SUM((AT220-AS220),(AV220-AU220),(AX220-AW220))),"ERRO"))</f>
        <v>0</v>
      </c>
      <c r="AZ220" s="153"/>
      <c r="BA220" s="109"/>
      <c r="BB220" s="10" t="str">
        <f>IFERROR(_xlfn.XLOOKUP(AI220, BS_ATIVIDADE[ATIVIDADE],BS_ATIVIDADE[UNIDADE] ), "*")</f>
        <v>Nº DE DORMENTES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20" s="150"/>
      <c r="BG220" s="16"/>
      <c r="BH220" s="17"/>
      <c r="BI220" s="17"/>
      <c r="BJ220" s="17" t="s">
        <v>1281</v>
      </c>
      <c r="BK220" s="18"/>
      <c r="BL220" s="16"/>
      <c r="BM220" s="130"/>
      <c r="BN220" s="130"/>
      <c r="BO220" s="130"/>
      <c r="BP220" s="18"/>
      <c r="BQ220" s="12" t="str">
        <f>IF(AND(BR220&lt;1,BS220&lt;1),"Produção e Intervalo",IF(BR220&lt;1,"Intervalo",IF(BS220&lt;1,"Produção","Aderente")))</f>
        <v>Produção e Intervalo</v>
      </c>
      <c r="BR220" s="19">
        <f>IF(OR(B220="",F220=""),"*",AY220/P220)</f>
        <v>0</v>
      </c>
      <c r="BS220" s="19">
        <f>IF(OR(B220="",F220=""),"*",BA220/Q220)</f>
        <v>0</v>
      </c>
      <c r="BT220" s="8" t="str">
        <f t="shared" si="4"/>
        <v/>
      </c>
    </row>
    <row r="221" spans="1:72" hidden="1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 hidden="1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/>
      <c r="N222" s="127"/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 hidden="1">
      <c r="A223" s="47" t="str">
        <f>D223&amp;B223</f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>IF(D223="","*",IFERROR(IF(ISODD(COUNT(AS223:AX223)),"ERRO",SUM((AT223-AS223),(AV223-AU223),(AX223-AW223))),"ERRO"))</f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>IF(AND(BR223&lt;1,BS223&lt;1),"Produção e Intervalo",IF(BR223&lt;1,"Intervalo",IF(BS223&lt;1,"Produção","Aderente")))</f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8" t="str">
        <f t="shared" si="4"/>
        <v/>
      </c>
    </row>
    <row r="224" spans="1:72" hidden="1">
      <c r="A224" s="47" t="str">
        <f>D224&amp;B224</f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>IF(D224="","*",IFERROR(IF(ISODD(COUNT(AS224:AX224)),"ERRO",SUM((AT224-AS224),(AV224-AU224),(AX224-AW224))),"ERRO"))</f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>IF(AND(BR224&lt;1,BS224&lt;1),"Produção e Intervalo",IF(BR224&lt;1,"Intervalo",IF(BS224&lt;1,"Produção","Aderente")))</f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8" t="str">
        <f t="shared" si="4"/>
        <v/>
      </c>
    </row>
    <row r="225" spans="1:72" hidden="1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 hidden="1">
      <c r="A226" s="47" t="str">
        <f>D226&amp;B226</f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>IF(D226="","*",IFERROR(IF(ISODD(COUNT(AS226:AX226)),"ERRO",SUM((AT226-AS226),(AV226-AU226),(AX226-AW226))),"ERRO"))</f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>IF(AND(BR226&lt;1,BS226&lt;1),"Produção e Intervalo",IF(BR226&lt;1,"Intervalo",IF(BS226&lt;1,"Produção","Aderente")))</f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8" t="str">
        <f t="shared" si="4"/>
        <v/>
      </c>
    </row>
    <row r="227" spans="1:72" hidden="1">
      <c r="A227" s="47" t="str">
        <f>D227&amp;B227</f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>IF(D227="","*",IFERROR(IF(ISODD(COUNT(AS227:AX227)),"ERRO",SUM((AT227-AS227),(AV227-AU227),(AX227-AW227))),"ERRO"))</f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>IF(AND(BR227&lt;1,BS227&lt;1),"Produção e Intervalo",IF(BR227&lt;1,"Intervalo",IF(BS227&lt;1,"Produção","Aderente")))</f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8" t="str">
        <f t="shared" si="4"/>
        <v/>
      </c>
    </row>
    <row r="228" spans="1:72" hidden="1">
      <c r="A228" s="47" t="str">
        <f>D228&amp;B228</f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>IF(D228="","*",IFERROR(IF(ISODD(COUNT(AS228:AX228)),"ERRO",SUM((AT228-AS228),(AV228-AU228),(AX228-AW228))),"ERRO"))</f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>IF(AND(BR228&lt;1,BS228&lt;1),"Produção e Intervalo",IF(BR228&lt;1,"Intervalo",IF(BS228&lt;1,"Produção","Aderente")))</f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8" t="str">
        <f t="shared" si="4"/>
        <v/>
      </c>
    </row>
    <row r="229" spans="1:72" hidden="1">
      <c r="A229" s="47" t="str">
        <f>D229&amp;B229</f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>IF(D229="","*",IFERROR(IF(ISODD(COUNT(AS229:AX229)),"ERRO",SUM((AT229-AS229),(AV229-AU229),(AX229-AW229))),"ERRO"))</f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>IF(AND(BR229&lt;1,BS229&lt;1),"Produção e Intervalo",IF(BR229&lt;1,"Intervalo",IF(BS229&lt;1,"Produção","Aderente")))</f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8" t="str">
        <f t="shared" si="4"/>
        <v/>
      </c>
    </row>
    <row r="230" spans="1:72" hidden="1">
      <c r="A230" s="47" t="str">
        <f>D230&amp;B230</f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>IF(D230="","*",IFERROR(IF(ISODD(COUNT(AS230:AX230)),"ERRO",SUM((AT230-AS230),(AV230-AU230),(AX230-AW230))),"ERRO"))</f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>IF(AND(BR230&lt;1,BS230&lt;1),"Produção e Intervalo",IF(BR230&lt;1,"Intervalo",IF(BS230&lt;1,"Produção","Aderente")))</f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8" t="str">
        <f t="shared" si="4"/>
        <v/>
      </c>
    </row>
    <row r="231" spans="1:72" hidden="1">
      <c r="A231" s="47" t="str">
        <f>D231&amp;B231</f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>IF(D231="","*",IFERROR(IF(ISODD(COUNT(AS231:AX231)),"ERRO",SUM((AT231-AS231),(AV231-AU231),(AX231-AW231))),"ERRO"))</f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>IF(AND(BR231&lt;1,BS231&lt;1),"Produção e Intervalo",IF(BR231&lt;1,"Intervalo",IF(BS231&lt;1,"Produção","Aderente")))</f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8" t="str">
        <f t="shared" si="4"/>
        <v/>
      </c>
    </row>
    <row r="232" spans="1:72" hidden="1">
      <c r="A232" s="47" t="str">
        <f>D232&amp;B232</f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>IF(D232="","*",IFERROR(IF(ISODD(COUNT(AS232:AX232)),"ERRO",SUM((AT232-AS232),(AV232-AU232),(AX232-AW232))),"ERRO"))</f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>IF(AND(BR232&lt;1,BS232&lt;1),"Produção e Intervalo",IF(BR232&lt;1,"Intervalo",IF(BS232&lt;1,"Produção","Aderente")))</f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8" t="str">
        <f t="shared" si="4"/>
        <v/>
      </c>
    </row>
    <row r="233" spans="1:72" hidden="1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 hidden="1">
      <c r="A234" s="47" t="str">
        <f>D234&amp;B234</f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>IF(D234="","*",IFERROR(IF(ISODD(COUNT(AS234:AX234)),"ERRO",SUM((AT234-AS234),(AV234-AU234),(AX234-AW234))),"ERRO"))</f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>IF(AND(BR234&lt;1,BS234&lt;1),"Produção e Intervalo",IF(BR234&lt;1,"Intervalo",IF(BS234&lt;1,"Produção","Aderente")))</f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8" t="str">
        <f t="shared" si="4"/>
        <v/>
      </c>
    </row>
    <row r="235" spans="1:72" hidden="1">
      <c r="A235" s="47" t="str">
        <f>D235&amp;B235</f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>IF(D235="","*",IFERROR(IF(ISODD(COUNT(AS235:AX235)),"ERRO",SUM((AT235-AS235),(AV235-AU235),(AX235-AW235))),"ERRO"))</f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>IF(AND(BR235&lt;1,BS235&lt;1),"Produção e Intervalo",IF(BR235&lt;1,"Intervalo",IF(BS235&lt;1,"Produção","Aderente")))</f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8" t="str">
        <f t="shared" si="4"/>
        <v/>
      </c>
    </row>
    <row r="236" spans="1:72" hidden="1">
      <c r="A236" s="47" t="str">
        <f>D236&amp;B236</f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>IF(D236="","*",IFERROR(IF(ISODD(COUNT(AS236:AX236)),"ERRO",SUM((AT236-AS236),(AV236-AU236),(AX236-AW236))),"ERRO"))</f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>IF(AND(BR236&lt;1,BS236&lt;1),"Produção e Intervalo",IF(BR236&lt;1,"Intervalo",IF(BS236&lt;1,"Produção","Aderente")))</f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8" t="str">
        <f t="shared" si="4"/>
        <v/>
      </c>
    </row>
    <row r="237" spans="1:72" hidden="1">
      <c r="A237" s="47" t="str">
        <f>D237&amp;B237</f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>IF(D237="","*",IFERROR(IF(ISODD(COUNT(AS237:AX237)),"ERRO",SUM((AT237-AS237),(AV237-AU237),(AX237-AW237))),"ERRO"))</f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>IF(AND(BR237&lt;1,BS237&lt;1),"Produção e Intervalo",IF(BR237&lt;1,"Intervalo",IF(BS237&lt;1,"Produção","Aderente")))</f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8" t="str">
        <f t="shared" si="4"/>
        <v/>
      </c>
    </row>
    <row r="238" spans="1:72" hidden="1">
      <c r="A238" s="47" t="str">
        <f>D238&amp;B238</f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>IF(D238="","*",IFERROR(IF(ISODD(COUNT(AS238:AX238)),"ERRO",SUM((AT238-AS238),(AV238-AU238),(AX238-AW238))),"ERRO"))</f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>IF(AND(BR238&lt;1,BS238&lt;1),"Produção e Intervalo",IF(BR238&lt;1,"Intervalo",IF(BS238&lt;1,"Produção","Aderente")))</f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8" t="str">
        <f t="shared" si="4"/>
        <v/>
      </c>
    </row>
    <row r="239" spans="1:72" hidden="1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 hidden="1">
      <c r="A240" s="47" t="str">
        <f>D240&amp;B240</f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>IF(D240="","*",IFERROR(IF(ISODD(COUNT(AS240:AX240)),"ERRO",SUM((AT240-AS240),(AV240-AU240),(AX240-AW240))),"ERRO"))</f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>IF(AND(BR240&lt;1,BS240&lt;1),"Produção e Intervalo",IF(BR240&lt;1,"Intervalo",IF(BS240&lt;1,"Produção","Aderente")))</f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8" t="str">
        <f t="shared" si="4"/>
        <v/>
      </c>
    </row>
    <row r="241" spans="1:72" hidden="1">
      <c r="A241" s="47" t="str">
        <f>D241&amp;B241</f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>IF(D241="","*",IFERROR(IF(ISODD(COUNT(AS241:AX241)),"ERRO",SUM((AT241-AS241),(AV241-AU241),(AX241-AW241))),"ERRO"))</f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>IF(AND(BR241&lt;1,BS241&lt;1),"Produção e Intervalo",IF(BR241&lt;1,"Intervalo",IF(BS241&lt;1,"Produção","Aderente")))</f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8" t="str">
        <f t="shared" si="4"/>
        <v/>
      </c>
    </row>
    <row r="242" spans="1:72" hidden="1">
      <c r="A242" s="47" t="str">
        <f>D242&amp;B242</f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>IF(D242="","*",IFERROR(IF(ISODD(COUNT(AS242:AX242)),"ERRO",SUM((AT242-AS242),(AV242-AU242),(AX242-AW242))),"ERRO"))</f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>IF(AND(BR242&lt;1,BS242&lt;1),"Produção e Intervalo",IF(BR242&lt;1,"Intervalo",IF(BS242&lt;1,"Produção","Aderente")))</f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8" t="str">
        <f t="shared" si="4"/>
        <v/>
      </c>
    </row>
    <row r="243" spans="1:72" hidden="1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 hidden="1">
      <c r="A244" s="47" t="str">
        <f>D244&amp;B244</f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>IF(D244="","*",IFERROR(IF(ISODD(COUNT(AS244:AX244)),"ERRO",SUM((AT244-AS244),(AV244-AU244),(AX244-AW244))),"ERRO"))</f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>IF(AND(BR244&lt;1,BS244&lt;1),"Produção e Intervalo",IF(BR244&lt;1,"Intervalo",IF(BS244&lt;1,"Produção","Aderente")))</f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8" t="str">
        <f t="shared" si="4"/>
        <v/>
      </c>
    </row>
    <row r="245" spans="1:72" hidden="1">
      <c r="A245" s="47" t="str">
        <f>D245&amp;B245</f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>IF(D245="","*",IFERROR(IF(ISODD(COUNT(AS245:AX245)),"ERRO",SUM((AT245-AS245),(AV245-AU245),(AX245-AW245))),"ERRO"))</f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>IF(AND(BR245&lt;1,BS245&lt;1),"Produção e Intervalo",IF(BR245&lt;1,"Intervalo",IF(BS245&lt;1,"Produção","Aderente")))</f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8" t="str">
        <f t="shared" si="4"/>
        <v/>
      </c>
    </row>
    <row r="246" spans="1:72" hidden="1">
      <c r="A246" s="47" t="str">
        <f>D246&amp;B246</f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>IF(D246="","*",IFERROR(IF(ISODD(COUNT(AS246:AX246)),"ERRO",SUM((AT246-AS246),(AV246-AU246),(AX246-AW246))),"ERRO"))</f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>IF(AND(BR246&lt;1,BS246&lt;1),"Produção e Intervalo",IF(BR246&lt;1,"Intervalo",IF(BS246&lt;1,"Produção","Aderente")))</f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8" t="str">
        <f t="shared" si="4"/>
        <v/>
      </c>
    </row>
    <row r="247" spans="1:72" hidden="1">
      <c r="A247" s="47" t="str">
        <f>D247&amp;B247</f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>IF(D247="","*",IFERROR(IF(ISODD(COUNT(AS247:AX247)),"ERRO",SUM((AT247-AS247),(AV247-AU247),(AX247-AW247))),"ERRO"))</f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>IF(AND(BR247&lt;1,BS247&lt;1),"Produção e Intervalo",IF(BR247&lt;1,"Intervalo",IF(BS247&lt;1,"Produção","Aderente")))</f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8" t="str">
        <f t="shared" si="4"/>
        <v/>
      </c>
    </row>
    <row r="248" spans="1:72" hidden="1">
      <c r="A248" s="47" t="str">
        <f>D248&amp;B248</f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>IF(D248="","*",IFERROR(IF(ISODD(COUNT(AS248:AX248)),"ERRO",SUM((AT248-AS248),(AV248-AU248),(AX248-AW248))),"ERRO"))</f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>IF(AND(BR248&lt;1,BS248&lt;1),"Produção e Intervalo",IF(BR248&lt;1,"Intervalo",IF(BS248&lt;1,"Produção","Aderente")))</f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8" t="str">
        <f t="shared" si="4"/>
        <v/>
      </c>
    </row>
    <row r="249" spans="1:72" hidden="1">
      <c r="A249" s="47" t="str">
        <f>D249&amp;B249</f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>IF(D249="","*",IFERROR(IF(ISODD(COUNT(AS249:AX249)),"ERRO",SUM((AT249-AS249),(AV249-AU249),(AX249-AW249))),"ERRO"))</f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>IF(AND(BR249&lt;1,BS249&lt;1),"Produção e Intervalo",IF(BR249&lt;1,"Intervalo",IF(BS249&lt;1,"Produção","Aderente")))</f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8" t="str">
        <f t="shared" si="4"/>
        <v/>
      </c>
    </row>
    <row r="250" spans="1:72" hidden="1">
      <c r="A250" s="47" t="str">
        <f>D250&amp;B250</f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>IF(D250="","*",IFERROR(IF(ISODD(COUNT(AS250:AX250)),"ERRO",SUM((AT250-AS250),(AV250-AU250),(AX250-AW250))),"ERRO"))</f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>IF(AND(BR250&lt;1,BS250&lt;1),"Produção e Intervalo",IF(BR250&lt;1,"Intervalo",IF(BS250&lt;1,"Produção","Aderente")))</f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8" t="str">
        <f t="shared" si="4"/>
        <v/>
      </c>
    </row>
    <row r="251" spans="1:72" hidden="1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 hidden="1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 hidden="1">
      <c r="A253" s="47" t="str">
        <f>D253&amp;B253</f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>IF(D253="","*",IFERROR(IF(ISODD(COUNT(AS253:AX253)),"ERRO",SUM((AT253-AS253),(AV253-AU253),(AX253-AW253))),"ERRO"))</f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>IF(AND(BR253&lt;1,BS253&lt;1),"Produção e Intervalo",IF(BR253&lt;1,"Intervalo",IF(BS253&lt;1,"Produção","Aderente")))</f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8" t="str">
        <f t="shared" si="4"/>
        <v/>
      </c>
    </row>
    <row r="254" spans="1:72" hidden="1">
      <c r="A254" s="47" t="str">
        <f>D254&amp;B254</f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>IF(D254="","*",IFERROR(IF(ISODD(COUNT(AS254:AX254)),"ERRO",SUM((AT254-AS254),(AV254-AU254),(AX254-AW254))),"ERRO"))</f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>IF(AND(BR254&lt;1,BS254&lt;1),"Produção e Intervalo",IF(BR254&lt;1,"Intervalo",IF(BS254&lt;1,"Produção","Aderente")))</f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8" t="str">
        <f t="shared" si="4"/>
        <v/>
      </c>
    </row>
    <row r="255" spans="1:72" hidden="1">
      <c r="A255" s="47" t="str">
        <f>D255&amp;B255</f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>IF(D255="","*",IFERROR(IF(ISODD(COUNT(AS255:AX255)),"ERRO",SUM((AT255-AS255),(AV255-AU255),(AX255-AW255))),"ERRO"))</f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>IF(AND(BR255&lt;1,BS255&lt;1),"Produção e Intervalo",IF(BR255&lt;1,"Intervalo",IF(BS255&lt;1,"Produção","Aderente")))</f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8" t="str">
        <f t="shared" si="4"/>
        <v/>
      </c>
    </row>
    <row r="256" spans="1:72" hidden="1">
      <c r="A256" s="47" t="str">
        <f>D256&amp;B256</f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>IF(D256="","*",IFERROR(IF(ISODD(COUNT(AS256:AX256)),"ERRO",SUM((AT256-AS256),(AV256-AU256),(AX256-AW256))),"ERRO"))</f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>IF(AND(BR256&lt;1,BS256&lt;1),"Produção e Intervalo",IF(BR256&lt;1,"Intervalo",IF(BS256&lt;1,"Produção","Aderente")))</f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8" t="str">
        <f t="shared" si="4"/>
        <v/>
      </c>
    </row>
    <row r="257" spans="1:72" hidden="1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8" t="str">
        <f t="shared" si="4"/>
        <v/>
      </c>
    </row>
    <row r="258" spans="1:72" hidden="1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8" t="str">
        <f t="shared" si="4"/>
        <v/>
      </c>
    </row>
    <row r="259" spans="1:72" hidden="1">
      <c r="A259" s="47" t="str">
        <f>D259&amp;B259</f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>IF(D259="","*",IFERROR(IF(ISODD(COUNT(AS259:AX259)),"ERRO",SUM((AT259-AS259),(AV259-AU259),(AX259-AW259))),"ERRO"))</f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>IF(AND(BR259&lt;1,BS259&lt;1),"Produção e Intervalo",IF(BR259&lt;1,"Intervalo",IF(BS259&lt;1,"Produção","Aderente")))</f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8" t="str">
        <f t="shared" si="4"/>
        <v/>
      </c>
    </row>
    <row r="260" spans="1:72" hidden="1">
      <c r="A260" s="47" t="str">
        <f>D260&amp;B260</f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>IF(D260="","*",IFERROR(IF(ISODD(COUNT(AS260:AX260)),"ERRO",SUM((AT260-AS260),(AV260-AU260),(AX260-AW260))),"ERRO"))</f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>IF(AND(BR260&lt;1,BS260&lt;1),"Produção e Intervalo",IF(BR260&lt;1,"Intervalo",IF(BS260&lt;1,"Produção","Aderente")))</f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8" t="str">
        <f t="shared" si="4"/>
        <v/>
      </c>
    </row>
    <row r="261" spans="1:72" hidden="1">
      <c r="A261" s="47" t="str">
        <f>D261&amp;B261</f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>IF(D261="","*",IFERROR(IF(ISODD(COUNT(AS261:AX261)),"ERRO",SUM((AT261-AS261),(AV261-AU261),(AX261-AW261))),"ERRO"))</f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>IF(AND(BR261&lt;1,BS261&lt;1),"Produção e Intervalo",IF(BR261&lt;1,"Intervalo",IF(BS261&lt;1,"Produção","Aderente")))</f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8" t="str">
        <f t="shared" si="4"/>
        <v/>
      </c>
    </row>
    <row r="262" spans="1:72" hidden="1">
      <c r="A262" s="47" t="str">
        <f>D262&amp;B262</f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>IF(D262="","*",IFERROR(IF(ISODD(COUNT(AS262:AX262)),"ERRO",SUM((AT262-AS262),(AV262-AU262),(AX262-AW262))),"ERRO"))</f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>IF(AND(BR262&lt;1,BS262&lt;1),"Produção e Intervalo",IF(BR262&lt;1,"Intervalo",IF(BS262&lt;1,"Produção","Aderente")))</f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8" t="str">
        <f t="shared" si="4"/>
        <v/>
      </c>
    </row>
    <row r="263" spans="1:72" hidden="1">
      <c r="A263" s="47" t="str">
        <f>D263&amp;B263</f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>IF(AND(BR263&lt;1,BS263&lt;1),"Produção e Intervalo",IF(BR263&lt;1,"Intervalo",IF(BS263&lt;1,"Produção","Aderente")))</f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8" t="str">
        <f t="shared" si="4"/>
        <v/>
      </c>
    </row>
    <row r="264" spans="1:72" hidden="1">
      <c r="A264" s="47" t="str">
        <f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>IF(D264="","*",IFERROR(IF(ISODD(COUNT(AS264:AX264)),"ERRO",SUM((AT264-AS264),(AV264-AU264),(AX264-AW264))),"ERRO"))</f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>IF(AND(BR264&lt;1,BS264&lt;1),"Produção e Intervalo",IF(BR264&lt;1,"Intervalo",IF(BS264&lt;1,"Produção","Aderente")))</f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8" t="str">
        <f t="shared" ref="BT264:BT327" si="5">IF(BN264="","",SUBSTITUTE(BM264," ","")&amp;SUBSTITUTE(BN264," ",""))</f>
        <v/>
      </c>
    </row>
    <row r="265" spans="1:72" hidden="1">
      <c r="A265" s="47" t="str">
        <f>D265&amp;B265</f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>IF(D265="","*",IFERROR(IF(ISODD(COUNT(AS265:AX265)),"ERRO",SUM((AT265-AS265),(AV265-AU265),(AX265-AW265))),"ERRO"))</f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>IF(AND(BR265&lt;1,BS265&lt;1),"Produção e Intervalo",IF(BR265&lt;1,"Intervalo",IF(BS265&lt;1,"Produção","Aderente")))</f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8" t="str">
        <f t="shared" si="5"/>
        <v/>
      </c>
    </row>
    <row r="266" spans="1:72" hidden="1">
      <c r="A266" s="47" t="str">
        <f>D266&amp;B266</f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>IF(D266="","*",IFERROR(IF(ISODD(COUNT(AS266:AX266)),"ERRO",SUM((AT266-AS266),(AV266-AU266),(AX266-AW266))),"ERRO"))</f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>IF(AND(BR266&lt;1,BS266&lt;1),"Produção e Intervalo",IF(BR266&lt;1,"Intervalo",IF(BS266&lt;1,"Produção","Aderente")))</f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8" t="str">
        <f t="shared" si="5"/>
        <v/>
      </c>
    </row>
    <row r="267" spans="1:72" hidden="1">
      <c r="A267" s="47" t="str">
        <f>D267&amp;B267</f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>IF(D267="","*",IFERROR(IF(ISODD(COUNT(AS267:AX267)),"ERRO",SUM((AT267-AS267),(AV267-AU267),(AX267-AW267))),"ERRO"))</f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>IF(AND(BR267&lt;1,BS267&lt;1),"Produção e Intervalo",IF(BR267&lt;1,"Intervalo",IF(BS267&lt;1,"Produção","Aderente")))</f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8" t="str">
        <f t="shared" si="5"/>
        <v/>
      </c>
    </row>
    <row r="268" spans="1:72" hidden="1">
      <c r="A268" s="47" t="str">
        <f>D268&amp;B268</f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>IF(D268="","*",IFERROR(IF(ISODD(COUNT(AS268:AX268)),"ERRO",SUM((AT268-AS268),(AV268-AU268),(AX268-AW268))),"ERRO"))</f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>IF(AND(BR268&lt;1,BS268&lt;1),"Produção e Intervalo",IF(BR268&lt;1,"Intervalo",IF(BS268&lt;1,"Produção","Aderente")))</f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8" t="str">
        <f t="shared" si="5"/>
        <v/>
      </c>
    </row>
    <row r="269" spans="1:72" hidden="1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8" t="str">
        <f t="shared" si="5"/>
        <v/>
      </c>
    </row>
    <row r="270" spans="1:72" hidden="1">
      <c r="A270" s="47" t="str">
        <f>D270&amp;B270</f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>IF(D270="","*",IFERROR(IF(ISODD(COUNT(AS270:AX270)),"ERRO",SUM((AT270-AS270),(AV270-AU270),(AX270-AW270))),"ERRO"))</f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>IF(AND(BR270&lt;1,BS270&lt;1),"Produção e Intervalo",IF(BR270&lt;1,"Intervalo",IF(BS270&lt;1,"Produção","Aderente")))</f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8" t="str">
        <f t="shared" si="5"/>
        <v/>
      </c>
    </row>
    <row r="271" spans="1:72" hidden="1">
      <c r="A271" s="47" t="str">
        <f>D271&amp;B271</f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>IF(D271="","*",IFERROR(IF(ISODD(COUNT(AS271:AX271)),"ERRO",SUM((AT271-AS271),(AV271-AU271),(AX271-AW271))),"ERRO"))</f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>IF(AND(BR271&lt;1,BS271&lt;1),"Produção e Intervalo",IF(BR271&lt;1,"Intervalo",IF(BS271&lt;1,"Produção","Aderente")))</f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8" t="str">
        <f t="shared" si="5"/>
        <v/>
      </c>
    </row>
    <row r="272" spans="1:72" hidden="1">
      <c r="A272" s="47" t="str">
        <f>D272&amp;B272</f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>IF(D272="","*",IFERROR(IF(ISODD(COUNT(AS272:AX272)),"ERRO",SUM((AT272-AS272),(AV272-AU272),(AX272-AW272))),"ERRO"))</f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>IF(AND(BR272&lt;1,BS272&lt;1),"Produção e Intervalo",IF(BR272&lt;1,"Intervalo",IF(BS272&lt;1,"Produção","Aderente")))</f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8" t="str">
        <f t="shared" si="5"/>
        <v/>
      </c>
    </row>
    <row r="273" spans="1:72" hidden="1">
      <c r="A273" s="47" t="str">
        <f>D273&amp;B273</f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>IF(D273="","*",IFERROR(IF(ISODD(COUNT(AS273:AX273)),"ERRO",SUM((AT273-AS273),(AV273-AU273),(AX273-AW273))),"ERRO"))</f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>IF(AND(BR273&lt;1,BS273&lt;1),"Produção e Intervalo",IF(BR273&lt;1,"Intervalo",IF(BS273&lt;1,"Produção","Aderente")))</f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8" t="str">
        <f t="shared" si="5"/>
        <v/>
      </c>
    </row>
    <row r="274" spans="1:72" hidden="1">
      <c r="A274" s="47" t="str">
        <f>D274&amp;B274</f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>IF(D274="","*",IFERROR(IF(ISODD(COUNT(AS274:AX274)),"ERRO",SUM((AT274-AS274),(AV274-AU274),(AX274-AW274))),"ERRO"))</f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>IF(AND(BR274&lt;1,BS274&lt;1),"Produção e Intervalo",IF(BR274&lt;1,"Intervalo",IF(BS274&lt;1,"Produção","Aderente")))</f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8" t="str">
        <f t="shared" si="5"/>
        <v/>
      </c>
    </row>
    <row r="275" spans="1:72" hidden="1">
      <c r="A275" s="47" t="str">
        <f>D275&amp;B275</f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>IF(D275="","*",IFERROR(IF(ISODD(COUNT(AS275:AX275)),"ERRO",SUM((AT275-AS275),(AV275-AU275),(AX275-AW275))),"ERRO"))</f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>IF(AND(BR275&lt;1,BS275&lt;1),"Produção e Intervalo",IF(BR275&lt;1,"Intervalo",IF(BS275&lt;1,"Produção","Aderente")))</f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8" t="str">
        <f t="shared" si="5"/>
        <v/>
      </c>
    </row>
    <row r="276" spans="1:72" hidden="1">
      <c r="A276" s="47" t="str">
        <f>D276&amp;B276</f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>IF(D276="","*",IFERROR(IF(ISODD(COUNT(AS276:AX276)),"ERRO",SUM((AT276-AS276),(AV276-AU276),(AX276-AW276))),"ERRO"))</f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>IF(AND(BR276&lt;1,BS276&lt;1),"Produção e Intervalo",IF(BR276&lt;1,"Intervalo",IF(BS276&lt;1,"Produção","Aderente")))</f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8" t="str">
        <f t="shared" si="5"/>
        <v/>
      </c>
    </row>
    <row r="277" spans="1:72" hidden="1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8" t="str">
        <f t="shared" si="5"/>
        <v/>
      </c>
    </row>
    <row r="278" spans="1:72" hidden="1">
      <c r="A278" s="47" t="str">
        <f>D278&amp;B278</f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>IF(D278="","*",IFERROR(IF(ISODD(COUNT(AS278:AX278)),"ERRO",SUM((AT278-AS278),(AV278-AU278),(AX278-AW278))),"ERRO"))</f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>IF(AND(BR278&lt;1,BS278&lt;1),"Produção e Intervalo",IF(BR278&lt;1,"Intervalo",IF(BS278&lt;1,"Produção","Aderente")))</f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8" t="str">
        <f t="shared" si="5"/>
        <v/>
      </c>
    </row>
    <row r="279" spans="1:72" hidden="1">
      <c r="A279" s="47" t="str">
        <f>D279&amp;B279</f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>IF(D279="","*",IFERROR(IF(ISODD(COUNT(AS279:AX279)),"ERRO",SUM((AT279-AS279),(AV279-AU279),(AX279-AW279))),"ERRO"))</f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>IF(AND(BR279&lt;1,BS279&lt;1),"Produção e Intervalo",IF(BR279&lt;1,"Intervalo",IF(BS279&lt;1,"Produção","Aderente")))</f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8" t="str">
        <f t="shared" si="5"/>
        <v/>
      </c>
    </row>
    <row r="280" spans="1:72" hidden="1">
      <c r="A280" s="47" t="str">
        <f>D280&amp;B280</f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>IF(D280="","*",IFERROR(IF(ISODD(COUNT(AS280:AX280)),"ERRO",SUM((AT280-AS280),(AV280-AU280),(AX280-AW280))),"ERRO"))</f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>IF(AND(BR280&lt;1,BS280&lt;1),"Produção e Intervalo",IF(BR280&lt;1,"Intervalo",IF(BS280&lt;1,"Produção","Aderente")))</f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8" t="str">
        <f t="shared" si="5"/>
        <v/>
      </c>
    </row>
    <row r="281" spans="1:72" hidden="1">
      <c r="A281" s="47" t="str">
        <f>D281&amp;B281</f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>IF(D281="","*",IFERROR(IF(ISODD(COUNT(AS281:AX281)),"ERRO",SUM((AT281-AS281),(AV281-AU281),(AX281-AW281))),"ERRO"))</f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>IF(AND(BR281&lt;1,BS281&lt;1),"Produção e Intervalo",IF(BR281&lt;1,"Intervalo",IF(BS281&lt;1,"Produção","Aderente")))</f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8" t="str">
        <f t="shared" si="5"/>
        <v/>
      </c>
    </row>
    <row r="282" spans="1:72" hidden="1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8" t="str">
        <f t="shared" si="5"/>
        <v/>
      </c>
    </row>
    <row r="283" spans="1:72" hidden="1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8" t="str">
        <f t="shared" si="5"/>
        <v/>
      </c>
    </row>
    <row r="284" spans="1:72" hidden="1">
      <c r="A284" s="47" t="str">
        <f>D284&amp;B284</f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>IF(D284="","*",IFERROR(IF(ISODD(COUNT(AS284:AX284)),"ERRO",SUM((AT284-AS284),(AV284-AU284),(AX284-AW284))),"ERRO"))</f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>IF(AND(BR284&lt;1,BS284&lt;1),"Produção e Intervalo",IF(BR284&lt;1,"Intervalo",IF(BS284&lt;1,"Produção","Aderente")))</f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8" t="str">
        <f t="shared" si="5"/>
        <v/>
      </c>
    </row>
    <row r="285" spans="1:72" hidden="1">
      <c r="A285" s="47" t="str">
        <f>D285&amp;B285</f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>IF(D285="","*",IFERROR(IF(ISODD(COUNT(AS285:AX285)),"ERRO",SUM((AT285-AS285),(AV285-AU285),(AX285-AW285))),"ERRO"))</f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>IF(AND(BR285&lt;1,BS285&lt;1),"Produção e Intervalo",IF(BR285&lt;1,"Intervalo",IF(BS285&lt;1,"Produção","Aderente")))</f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8" t="str">
        <f t="shared" si="5"/>
        <v/>
      </c>
    </row>
    <row r="286" spans="1:72" hidden="1">
      <c r="A286" s="47" t="str">
        <f>D286&amp;B286</f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>IF(D286="","*",IFERROR(IF(ISODD(COUNT(AS286:AX286)),"ERRO",SUM((AT286-AS286),(AV286-AU286),(AX286-AW286))),"ERRO"))</f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>IF(AND(BR286&lt;1,BS286&lt;1),"Produção e Intervalo",IF(BR286&lt;1,"Intervalo",IF(BS286&lt;1,"Produção","Aderente")))</f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8" t="str">
        <f t="shared" si="5"/>
        <v/>
      </c>
    </row>
    <row r="287" spans="1:72" hidden="1">
      <c r="A287" s="47" t="str">
        <f>D287&amp;B287</f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>IF(D287="","*",IFERROR(IF(ISODD(COUNT(AS287:AX287)),"ERRO",SUM((AT287-AS287),(AV287-AU287),(AX287-AW287))),"ERRO"))</f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>IF(AND(BR287&lt;1,BS287&lt;1),"Produção e Intervalo",IF(BR287&lt;1,"Intervalo",IF(BS287&lt;1,"Produção","Aderente")))</f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8" t="str">
        <f t="shared" si="5"/>
        <v/>
      </c>
    </row>
    <row r="288" spans="1:72" hidden="1">
      <c r="A288" s="47" t="str">
        <f>D288&amp;B288</f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>IF(D288="","*",IFERROR(IF(ISODD(COUNT(AS288:AX288)),"ERRO",SUM((AT288-AS288),(AV288-AU288),(AX288-AW288))),"ERRO"))</f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>IF(AND(BR288&lt;1,BS288&lt;1),"Produção e Intervalo",IF(BR288&lt;1,"Intervalo",IF(BS288&lt;1,"Produção","Aderente")))</f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8" t="str">
        <f t="shared" si="5"/>
        <v/>
      </c>
    </row>
    <row r="289" spans="1:72" hidden="1">
      <c r="A289" s="47" t="str">
        <f>D289&amp;B289</f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>IF(D289="","*",IFERROR(IF(ISODD(COUNT(AS289:AX289)),"ERRO",SUM((AT289-AS289),(AV289-AU289),(AX289-AW289))),"ERRO"))</f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>IF(AND(BR289&lt;1,BS289&lt;1),"Produção e Intervalo",IF(BR289&lt;1,"Intervalo",IF(BS289&lt;1,"Produção","Aderente")))</f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8" t="str">
        <f t="shared" si="5"/>
        <v/>
      </c>
    </row>
    <row r="290" spans="1:72" hidden="1">
      <c r="A290" s="47" t="str">
        <f>D290&amp;B290</f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>IF(D290="","*",IFERROR(IF(ISODD(COUNT(AS290:AX290)),"ERRO",SUM((AT290-AS290),(AV290-AU290),(AX290-AW290))),"ERRO"))</f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8" t="str">
        <f t="shared" si="5"/>
        <v/>
      </c>
    </row>
    <row r="291" spans="1:72" hidden="1">
      <c r="A291" s="47" t="str">
        <f>D291&amp;B291</f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>IF(D291="","*",IFERROR(IF(ISODD(COUNT(AS291:AX291)),"ERRO",SUM((AT291-AS291),(AV291-AU291),(AX291-AW291))),"ERRO"))</f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>IF(AND(BR291&lt;1,BS291&lt;1),"Produção e Intervalo",IF(BR291&lt;1,"Intervalo",IF(BS291&lt;1,"Produção","Aderente")))</f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8" t="str">
        <f t="shared" si="5"/>
        <v/>
      </c>
    </row>
    <row r="292" spans="1:72" hidden="1">
      <c r="A292" s="47" t="str">
        <f>D292&amp;B292</f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>IF(D292="","*",IFERROR(IF(ISODD(COUNT(AS292:AX292)),"ERRO",SUM((AT292-AS292),(AV292-AU292),(AX292-AW292))),"ERRO"))</f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8" t="str">
        <f t="shared" si="5"/>
        <v/>
      </c>
    </row>
    <row r="293" spans="1:72" hidden="1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8" t="str">
        <f t="shared" si="5"/>
        <v/>
      </c>
    </row>
    <row r="294" spans="1:72" hidden="1">
      <c r="A294" s="47" t="str">
        <f>D294&amp;B294</f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>IF(D294="","*",IFERROR(IF(ISODD(COUNT(AS294:AX294)),"ERRO",SUM((AT294-AS294),(AV294-AU294),(AX294-AW294))),"ERRO"))</f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>IF(AND(BR294&lt;1,BS294&lt;1),"Produção e Intervalo",IF(BR294&lt;1,"Intervalo",IF(BS294&lt;1,"Produção","Aderente")))</f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8" t="str">
        <f t="shared" si="5"/>
        <v/>
      </c>
    </row>
    <row r="295" spans="1:72" hidden="1">
      <c r="A295" s="47" t="str">
        <f>D295&amp;B295</f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>IF(D295="","*",IFERROR(IF(ISODD(COUNT(AS295:AX295)),"ERRO",SUM((AT295-AS295),(AV295-AU295),(AX295-AW295))),"ERRO"))</f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>IF(AND(BR295&lt;1,BS295&lt;1),"Produção e Intervalo",IF(BR295&lt;1,"Intervalo",IF(BS295&lt;1,"Produção","Aderente")))</f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8" t="str">
        <f t="shared" si="5"/>
        <v/>
      </c>
    </row>
    <row r="296" spans="1:72" hidden="1">
      <c r="A296" s="47" t="str">
        <f>D296&amp;B296</f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>IF(D296="","*",IFERROR(IF(ISODD(COUNT(AS296:AX296)),"ERRO",SUM((AT296-AS296),(AV296-AU296),(AX296-AW296))),"ERRO"))</f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>IF(AND(BR296&lt;1,BS296&lt;1),"Produção e Intervalo",IF(BR296&lt;1,"Intervalo",IF(BS296&lt;1,"Produção","Aderente")))</f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8" t="str">
        <f t="shared" si="5"/>
        <v/>
      </c>
    </row>
    <row r="297" spans="1:72" hidden="1">
      <c r="A297" s="47" t="str">
        <f>D297&amp;B297</f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>IF(D297="","*",IFERROR(IF(ISODD(COUNT(AS297:AX297)),"ERRO",SUM((AT297-AS297),(AV297-AU297),(AX297-AW297))),"ERRO"))</f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>IF(AND(BR297&lt;1,BS297&lt;1),"Produção e Intervalo",IF(BR297&lt;1,"Intervalo",IF(BS297&lt;1,"Produção","Aderente")))</f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8" t="str">
        <f t="shared" si="5"/>
        <v/>
      </c>
    </row>
    <row r="298" spans="1:72" hidden="1">
      <c r="A298" s="47" t="str">
        <f>D298&amp;B298</f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>IF(D298="","*",IFERROR(IF(ISODD(COUNT(AS298:AX298)),"ERRO",SUM((AT298-AS298),(AV298-AU298),(AX298-AW298))),"ERRO"))</f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>IF(AND(BR298&lt;1,BS298&lt;1),"Produção e Intervalo",IF(BR298&lt;1,"Intervalo",IF(BS298&lt;1,"Produção","Aderente")))</f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8" t="str">
        <f t="shared" si="5"/>
        <v/>
      </c>
    </row>
    <row r="299" spans="1:72" hidden="1">
      <c r="A299" s="47" t="str">
        <f>D299&amp;B299</f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>IF(D299="","*",IFERROR(IF(ISODD(COUNT(AS299:AX299)),"ERRO",SUM((AT299-AS299),(AV299-AU299),(AX299-AW299))),"ERRO"))</f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>IF(AND(BR299&lt;1,BS299&lt;1),"Produção e Intervalo",IF(BR299&lt;1,"Intervalo",IF(BS299&lt;1,"Produção","Aderente")))</f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8" t="str">
        <f t="shared" si="5"/>
        <v/>
      </c>
    </row>
    <row r="300" spans="1:72" hidden="1">
      <c r="A300" s="47" t="str">
        <f>D300&amp;B300</f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>IF(D300="","*",IFERROR(IF(ISODD(COUNT(AS300:AX300)),"ERRO",SUM((AT300-AS300),(AV300-AU300),(AX300-AW300))),"ERRO"))</f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>IF(AND(BR300&lt;1,BS300&lt;1),"Produção e Intervalo",IF(BR300&lt;1,"Intervalo",IF(BS300&lt;1,"Produção","Aderente")))</f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8" t="str">
        <f t="shared" si="5"/>
        <v/>
      </c>
    </row>
    <row r="301" spans="1:72" hidden="1">
      <c r="A301" s="47" t="str">
        <f>D301&amp;B301</f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>IF(D301="","*",IFERROR(IF(ISODD(COUNT(AS301:AX301)),"ERRO",SUM((AT301-AS301),(AV301-AU301),(AX301-AW301))),"ERRO"))</f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>IF(AND(BR301&lt;1,BS301&lt;1),"Produção e Intervalo",IF(BR301&lt;1,"Intervalo",IF(BS301&lt;1,"Produção","Aderente")))</f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8" t="str">
        <f t="shared" si="5"/>
        <v/>
      </c>
    </row>
    <row r="302" spans="1:72" hidden="1">
      <c r="A302" s="47" t="str">
        <f>D302&amp;B302</f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>IF(D302="","*",IFERROR(IF(ISODD(COUNT(AS302:AX302)),"ERRO",SUM((AT302-AS302),(AV302-AU302),(AX302-AW302))),"ERRO"))</f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>IF(AND(BR302&lt;1,BS302&lt;1),"Produção e Intervalo",IF(BR302&lt;1,"Intervalo",IF(BS302&lt;1,"Produção","Aderente")))</f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8" t="str">
        <f t="shared" si="5"/>
        <v/>
      </c>
    </row>
    <row r="303" spans="1:72" hidden="1">
      <c r="A303" s="47" t="str">
        <f>D303&amp;B303</f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>IF(D303="","*",IFERROR(IF(ISODD(COUNT(AS303:AX303)),"ERRO",SUM((AT303-AS303),(AV303-AU303),(AX303-AW303))),"ERRO"))</f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>IF(AND(BR303&lt;1,BS303&lt;1),"Produção e Intervalo",IF(BR303&lt;1,"Intervalo",IF(BS303&lt;1,"Produção","Aderente")))</f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8" t="str">
        <f t="shared" si="5"/>
        <v/>
      </c>
    </row>
    <row r="304" spans="1:72" hidden="1">
      <c r="A304" s="47" t="str">
        <f>D304&amp;B304</f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>IF(D304="","*",IFERROR(IF(ISODD(COUNT(AS304:AX304)),"ERRO",SUM((AT304-AS304),(AV304-AU304),(AX304-AW304))),"ERRO"))</f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>IF(AND(BR304&lt;1,BS304&lt;1),"Produção e Intervalo",IF(BR304&lt;1,"Intervalo",IF(BS304&lt;1,"Produção","Aderente")))</f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8" t="str">
        <f t="shared" si="5"/>
        <v/>
      </c>
    </row>
    <row r="305" spans="1:72" hidden="1">
      <c r="A305" s="47" t="str">
        <f>D305&amp;B305</f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>IF(D305="","*",IFERROR(IF(ISODD(COUNT(AS305:AX305)),"ERRO",SUM((AT305-AS305),(AV305-AU305),(AX305-AW305))),"ERRO"))</f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>IF(AND(BR305&lt;1,BS305&lt;1),"Produção e Intervalo",IF(BR305&lt;1,"Intervalo",IF(BS305&lt;1,"Produção","Aderente")))</f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8" t="str">
        <f t="shared" si="5"/>
        <v/>
      </c>
    </row>
    <row r="306" spans="1:72" hidden="1">
      <c r="A306" s="47" t="str">
        <f>D306&amp;B306</f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>IF(D306="","*",IFERROR(IF(ISODD(COUNT(AS306:AX306)),"ERRO",SUM((AT306-AS306),(AV306-AU306),(AX306-AW306))),"ERRO"))</f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>IF(AND(BR306&lt;1,BS306&lt;1),"Produção e Intervalo",IF(BR306&lt;1,"Intervalo",IF(BS306&lt;1,"Produção","Aderente")))</f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8" t="str">
        <f t="shared" si="5"/>
        <v/>
      </c>
    </row>
    <row r="307" spans="1:72" hidden="1">
      <c r="A307" s="47" t="str">
        <f>D307&amp;B307</f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>IF(D307="","*",IFERROR(IF(ISODD(COUNT(AS307:AX307)),"ERRO",SUM((AT307-AS307),(AV307-AU307),(AX307-AW307))),"ERRO"))</f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>IF(AND(BR307&lt;1,BS307&lt;1),"Produção e Intervalo",IF(BR307&lt;1,"Intervalo",IF(BS307&lt;1,"Produção","Aderente")))</f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8" t="str">
        <f t="shared" si="5"/>
        <v/>
      </c>
    </row>
    <row r="308" spans="1:72" hidden="1">
      <c r="A308" s="47" t="str">
        <f>D308&amp;B308</f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>IF(D308="","*",IFERROR(IF(ISODD(COUNT(AS308:AX308)),"ERRO",SUM((AT308-AS308),(AV308-AU308),(AX308-AW308))),"ERRO"))</f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>IF(AND(BR308&lt;1,BS308&lt;1),"Produção e Intervalo",IF(BR308&lt;1,"Intervalo",IF(BS308&lt;1,"Produção","Aderente")))</f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8" t="str">
        <f t="shared" si="5"/>
        <v/>
      </c>
    </row>
    <row r="309" spans="1:72" hidden="1">
      <c r="A309" s="47" t="str">
        <f>D309&amp;B309</f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>IF(D309="","*",IFERROR(IF(ISODD(COUNT(AS309:AX309)),"ERRO",SUM((AT309-AS309),(AV309-AU309),(AX309-AW309))),"ERRO"))</f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>IF(AND(BR309&lt;1,BS309&lt;1),"Produção e Intervalo",IF(BR309&lt;1,"Intervalo",IF(BS309&lt;1,"Produção","Aderente")))</f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8" t="str">
        <f t="shared" si="5"/>
        <v/>
      </c>
    </row>
    <row r="310" spans="1:72" hidden="1">
      <c r="A310" s="47" t="str">
        <f>D310&amp;B310</f>
        <v>ROBSON (TF-701)</v>
      </c>
      <c r="B310" s="102"/>
      <c r="C310" s="135" t="str">
        <f>IF(BS_CONTROLE[[#This Row],[DATA]]="","",WEEKNUM(BS_CONTROLE[[#This Row],[DATA]]))</f>
        <v/>
      </c>
      <c r="D310" s="104" t="s">
        <v>898</v>
      </c>
      <c r="E310" s="159">
        <v>304</v>
      </c>
      <c r="F310" s="126" t="s">
        <v>744</v>
      </c>
      <c r="G310" s="142" t="str">
        <f>IF(D310="","*",VLOOKUP(F310,BS_ATIVIDADE[],3,FALSE))</f>
        <v>DORMENTE - SUBSTITUIÇÂO</v>
      </c>
      <c r="H310" s="106" t="s">
        <v>558</v>
      </c>
      <c r="I310" s="106" t="s">
        <v>558</v>
      </c>
      <c r="J310" s="105">
        <v>56</v>
      </c>
      <c r="K310" s="105">
        <v>190.3</v>
      </c>
      <c r="L310" s="105">
        <v>190.5</v>
      </c>
      <c r="M310" s="105" t="s">
        <v>1118</v>
      </c>
      <c r="N310" s="105" t="s">
        <v>229</v>
      </c>
      <c r="O310" s="106">
        <v>0.375</v>
      </c>
      <c r="P310" s="106">
        <v>8.3333333333333329E-2</v>
      </c>
      <c r="Q310" s="105">
        <v>50</v>
      </c>
      <c r="R310" s="10" t="str">
        <f>IFERROR(_xlfn.XLOOKUP(F310, BS_ATIVIDADE[ATIVIDADE],BS_ATIVIDADE[UNIDADE] ), "*")</f>
        <v>Nº DE DORMENTES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0" s="105" t="s">
        <v>1119</v>
      </c>
      <c r="W310" s="151" t="s">
        <v>1093</v>
      </c>
      <c r="X310" s="104" t="s">
        <v>386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PDM - SUBSTITUIÇÃO - DORMENTE</v>
      </c>
      <c r="AJ310" s="9" t="str">
        <f>IF(BS_CONTROLE[[#This Row],[Atividade]]=0, "-", BS_CONTROLE[[#This Row],[Atividade]])</f>
        <v>PDM - SUBSTITUIÇÃO - DORMENTE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5" t="str">
        <f>IF(BS_CONTROLE[[#This Row],[Entre - Estações]]=0, "-", BS_CONTROLE[[#This Row],[Entre - Estações]])</f>
        <v>ZDY-ZFY</v>
      </c>
      <c r="AN310" s="105" t="str">
        <f>IF(BS_CONTROLE[[#This Row],[SB]]=0, "-", BS_CONTROLE[[#This Row],[SB]])</f>
        <v>189ZFY</v>
      </c>
      <c r="AO310" s="105">
        <f>IF(BS_CONTROLE[[#This Row],[SUB]]=0, "-", BS_CONTROLE[[#This Row],[SUB]])</f>
        <v>56</v>
      </c>
      <c r="AP310" s="105">
        <f>BS_CONTROLE[[#This Row],[KM - Inicio]]</f>
        <v>190.3</v>
      </c>
      <c r="AQ310" s="105">
        <f>BS_CONTROLE[[#This Row],[KM - Inicio]]</f>
        <v>190.3</v>
      </c>
      <c r="AR310" s="108"/>
      <c r="AS310" s="108"/>
      <c r="AT310" s="108"/>
      <c r="AU310" s="136"/>
      <c r="AV310" s="136"/>
      <c r="AW310" s="14"/>
      <c r="AX310" s="14"/>
      <c r="AY310" s="164">
        <f>IF(D310="","*",IFERROR(IF(ISODD(COUNT(AS310:AX310)),"ERRO",SUM((AT310-AS310),(AV310-AU310),(AX310-AW310))),"ERRO"))</f>
        <v>0</v>
      </c>
      <c r="AZ310" s="153"/>
      <c r="BA310" s="109"/>
      <c r="BB310" s="10" t="str">
        <f>IFERROR(_xlfn.XLOOKUP(AI310, BS_ATIVIDADE[ATIVIDADE],BS_ATIVIDADE[UNIDADE] ), "*")</f>
        <v>Nº DE DORMENTES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0" s="105" t="s">
        <v>1119</v>
      </c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>IF(AND(BR310&lt;1,BS310&lt;1),"Produção e Intervalo",IF(BR310&lt;1,"Intervalo",IF(BS310&lt;1,"Produção","Aderente")))</f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8" t="str">
        <f t="shared" si="5"/>
        <v/>
      </c>
    </row>
    <row r="311" spans="1:72" hidden="1">
      <c r="A311" s="47" t="str">
        <f>D311&amp;B311</f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>IF(D311="","*",IFERROR(IF(ISODD(COUNT(AS311:AX311)),"ERRO",SUM((AT311-AS311),(AV311-AU311),(AX311-AW311))),"ERRO"))</f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>IF(AND(BR311&lt;1,BS311&lt;1),"Produção e Intervalo",IF(BR311&lt;1,"Intervalo",IF(BS311&lt;1,"Produção","Aderente")))</f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8" t="str">
        <f t="shared" si="5"/>
        <v/>
      </c>
    </row>
    <row r="312" spans="1:72" hidden="1">
      <c r="A312" s="47" t="str">
        <f>D312&amp;B312</f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>IF(D312="","*",IFERROR(IF(ISODD(COUNT(AS312:AX312)),"ERRO",SUM((AT312-AS312),(AV312-AU312),(AX312-AW312))),"ERRO"))</f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>IF(AND(BR312&lt;1,BS312&lt;1),"Produção e Intervalo",IF(BR312&lt;1,"Intervalo",IF(BS312&lt;1,"Produção","Aderente")))</f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8" t="str">
        <f t="shared" si="5"/>
        <v/>
      </c>
    </row>
    <row r="313" spans="1:72" hidden="1">
      <c r="A313" s="47" t="str">
        <f>D313&amp;B313</f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>IF(D313="","*",IFERROR(IF(ISODD(COUNT(AS313:AX313)),"ERRO",SUM((AT313-AS313),(AV313-AU313),(AX313-AW313))),"ERRO"))</f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>IF(AND(BR313&lt;1,BS313&lt;1),"Produção e Intervalo",IF(BR313&lt;1,"Intervalo",IF(BS313&lt;1,"Produção","Aderente")))</f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8" t="str">
        <f t="shared" si="5"/>
        <v/>
      </c>
    </row>
    <row r="314" spans="1:72" hidden="1">
      <c r="A314" s="47" t="str">
        <f>D314&amp;B314</f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>IF(D314="","*",IFERROR(IF(ISODD(COUNT(AS314:AX314)),"ERRO",SUM((AT314-AS314),(AV314-AU314),(AX314-AW314))),"ERRO"))</f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>IF(AND(BR314&lt;1,BS314&lt;1),"Produção e Intervalo",IF(BR314&lt;1,"Intervalo",IF(BS314&lt;1,"Produção","Aderente")))</f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8" t="str">
        <f t="shared" si="5"/>
        <v/>
      </c>
    </row>
    <row r="315" spans="1:72" hidden="1">
      <c r="A315" s="47" t="str">
        <f>D315&amp;B315</f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>IF(D315="","*",IFERROR(IF(ISODD(COUNT(AS315:AX315)),"ERRO",SUM((AT315-AS315),(AV315-AU315),(AX315-AW315))),"ERRO"))</f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>IF(AND(BR315&lt;1,BS315&lt;1),"Produção e Intervalo",IF(BR315&lt;1,"Intervalo",IF(BS315&lt;1,"Produção","Aderente")))</f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8" t="str">
        <f t="shared" si="5"/>
        <v/>
      </c>
    </row>
    <row r="316" spans="1:72" hidden="1">
      <c r="A316" s="47" t="str">
        <f>D316&amp;B316</f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>IF(D316="","*",IFERROR(IF(ISODD(COUNT(AS316:AX316)),"ERRO",SUM((AT316-AS316),(AV316-AU316),(AX316-AW316))),"ERRO"))</f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>IF(AND(BR316&lt;1,BS316&lt;1),"Produção e Intervalo",IF(BR316&lt;1,"Intervalo",IF(BS316&lt;1,"Produção","Aderente")))</f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8" t="str">
        <f t="shared" si="5"/>
        <v/>
      </c>
    </row>
    <row r="317" spans="1:72" hidden="1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5"/>
        <v/>
      </c>
    </row>
    <row r="318" spans="1:72" hidden="1">
      <c r="A318" s="47" t="str">
        <f>D318&amp;B318</f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>IF(D318="","*",IFERROR(IF(ISODD(COUNT(AS318:AX318)),"ERRO",SUM((AT318-AS318),(AV318-AU318),(AX318-AW318))),"ERRO"))</f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>IF(AND(BR318&lt;1,BS318&lt;1),"Produção e Intervalo",IF(BR318&lt;1,"Intervalo",IF(BS318&lt;1,"Produção","Aderente")))</f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8" t="str">
        <f t="shared" si="5"/>
        <v/>
      </c>
    </row>
    <row r="319" spans="1:72" hidden="1">
      <c r="A319" s="47" t="str">
        <f>D319&amp;B319</f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>IF(D319="","*",IFERROR(IF(ISODD(COUNT(AS319:AX319)),"ERRO",SUM((AT319-AS319),(AV319-AU319),(AX319-AW319))),"ERRO"))</f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>IF(AND(BR319&lt;1,BS319&lt;1),"Produção e Intervalo",IF(BR319&lt;1,"Intervalo",IF(BS319&lt;1,"Produção","Aderente")))</f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8" t="str">
        <f t="shared" si="5"/>
        <v/>
      </c>
    </row>
    <row r="320" spans="1:72" hidden="1">
      <c r="A320" s="47" t="str">
        <f>D320&amp;B320</f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>IF(D320="","*",IFERROR(IF(ISODD(COUNT(AS320:AX320)),"ERRO",SUM((AT320-AS320),(AV320-AU320),(AX320-AW320))),"ERRO"))</f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>IF(AND(BR320&lt;1,BS320&lt;1),"Produção e Intervalo",IF(BR320&lt;1,"Intervalo",IF(BS320&lt;1,"Produção","Aderente")))</f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8" t="str">
        <f t="shared" si="5"/>
        <v/>
      </c>
    </row>
    <row r="321" spans="1:72" hidden="1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5"/>
        <v/>
      </c>
    </row>
    <row r="322" spans="1:72" hidden="1">
      <c r="A322" s="47" t="str">
        <f>D322&amp;B322</f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>IF(D322="","*",IFERROR(IF(ISODD(COUNT(AS322:AX322)),"ERRO",SUM((AT322-AS322),(AV322-AU322),(AX322-AW322))),"ERRO"))</f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>IF(AND(BR322&lt;1,BS322&lt;1),"Produção e Intervalo",IF(BR322&lt;1,"Intervalo",IF(BS322&lt;1,"Produção","Aderente")))</f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8" t="str">
        <f t="shared" si="5"/>
        <v/>
      </c>
    </row>
    <row r="323" spans="1:72" hidden="1">
      <c r="A323" s="47" t="str">
        <f>D323&amp;B323</f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>IF(D323="","*",IFERROR(IF(ISODD(COUNT(AS323:AX323)),"ERRO",SUM((AT323-AS323),(AV323-AU323),(AX323-AW323))),"ERRO"))</f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>IF(AND(BR323&lt;1,BS323&lt;1),"Produção e Intervalo",IF(BR323&lt;1,"Intervalo",IF(BS323&lt;1,"Produção","Aderente")))</f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8" t="str">
        <f t="shared" si="5"/>
        <v/>
      </c>
    </row>
    <row r="324" spans="1:72" hidden="1">
      <c r="A324" s="47" t="str">
        <f>D324&amp;B324</f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>IF(D324="","*",IFERROR(IF(ISODD(COUNT(AS324:AX324)),"ERRO",SUM((AT324-AS324),(AV324-AU324),(AX324-AW324))),"ERRO"))</f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>IF(AND(BR324&lt;1,BS324&lt;1),"Produção e Intervalo",IF(BR324&lt;1,"Intervalo",IF(BS324&lt;1,"Produção","Aderente")))</f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8" t="str">
        <f t="shared" si="5"/>
        <v/>
      </c>
    </row>
    <row r="325" spans="1:72" hidden="1">
      <c r="A325" s="47" t="str">
        <f>D325&amp;B325</f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>IF(D325="","*",IFERROR(IF(ISODD(COUNT(AS325:AX325)),"ERRO",SUM((AT325-AS325),(AV325-AU325),(AX325-AW325))),"ERRO"))</f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>IF(AND(BR325&lt;1,BS325&lt;1),"Produção e Intervalo",IF(BR325&lt;1,"Intervalo",IF(BS325&lt;1,"Produção","Aderente")))</f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8" t="str">
        <f t="shared" si="5"/>
        <v/>
      </c>
    </row>
    <row r="326" spans="1:72" hidden="1">
      <c r="A326" s="47" t="str">
        <f>D326&amp;B326</f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>IF(D326="","*",IFERROR(IF(ISODD(COUNT(AS326:AX326)),"ERRO",SUM((AT326-AS326),(AV326-AU326),(AX326-AW326))),"ERRO"))</f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>IF(AND(BR326&lt;1,BS326&lt;1),"Produção e Intervalo",IF(BR326&lt;1,"Intervalo",IF(BS326&lt;1,"Produção","Aderente")))</f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8" t="str">
        <f t="shared" si="5"/>
        <v/>
      </c>
    </row>
    <row r="327" spans="1:72" hidden="1">
      <c r="A327" s="47" t="str">
        <f>D327&amp;B327</f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>IF(AND(BR327&lt;1,BS327&lt;1),"Produção e Intervalo",IF(BR327&lt;1,"Intervalo",IF(BS327&lt;1,"Produção","Aderente")))</f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8" t="str">
        <f t="shared" si="5"/>
        <v/>
      </c>
    </row>
    <row r="328" spans="1:72" hidden="1">
      <c r="A328" s="47" t="str">
        <f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>IF(D328="","*",IFERROR(IF(ISODD(COUNT(AS328:AX328)),"ERRO",SUM((AT328-AS328),(AV328-AU328),(AX328-AW328))),"ERRO"))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>IF(AND(BR328&lt;1,BS328&lt;1),"Produção e Intervalo",IF(BR328&lt;1,"Intervalo",IF(BS328&lt;1,"Produção","Aderente")))</f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8" t="str">
        <f t="shared" ref="BT328:BT391" si="6">IF(BN328="","",SUBSTITUTE(BM328," ","")&amp;SUBSTITUTE(BN328," ",""))</f>
        <v/>
      </c>
    </row>
    <row r="329" spans="1:72" hidden="1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6"/>
        <v/>
      </c>
    </row>
    <row r="330" spans="1:72" hidden="1">
      <c r="A330" s="47" t="str">
        <f>D330&amp;B330</f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>IF(D330="","*",IFERROR(IF(ISODD(COUNT(AS330:AX330)),"ERRO",SUM((AT330-AS330),(AV330-AU330),(AX330-AW330))),"ERRO"))</f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8" t="str">
        <f t="shared" si="6"/>
        <v/>
      </c>
    </row>
    <row r="331" spans="1:72" hidden="1">
      <c r="A331" s="47" t="str">
        <f>D331&amp;B331</f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>IF(D331="","*",IFERROR(IF(ISODD(COUNT(AS331:AX331)),"ERRO",SUM((AT331-AS331),(AV331-AU331),(AX331-AW331))),"ERRO"))</f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8" t="str">
        <f t="shared" si="6"/>
        <v/>
      </c>
    </row>
    <row r="332" spans="1:72" hidden="1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6"/>
        <v/>
      </c>
    </row>
    <row r="333" spans="1:72" hidden="1">
      <c r="A333" s="47" t="str">
        <f>D333&amp;B333</f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>IF(D333="","*",IFERROR(IF(ISODD(COUNT(AS333:AX333)),"ERRO",SUM((AT333-AS333),(AV333-AU333),(AX333-AW333))),"ERRO"))</f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8" t="str">
        <f t="shared" si="6"/>
        <v/>
      </c>
    </row>
    <row r="334" spans="1:72" hidden="1">
      <c r="A334" s="47" t="str">
        <f>D334&amp;B334</f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>IF(D334="","*",IFERROR(IF(ISODD(COUNT(AS334:AX334)),"ERRO",SUM((AT334-AS334),(AV334-AU334),(AX334-AW334))),"ERRO"))</f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8" t="str">
        <f t="shared" si="6"/>
        <v/>
      </c>
    </row>
    <row r="335" spans="1:72" hidden="1">
      <c r="A335" s="47" t="str">
        <f>D335&amp;B335</f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>IF(D335="","*",IFERROR(IF(ISODD(COUNT(AS335:AX335)),"ERRO",SUM((AT335-AS335),(AV335-AU335),(AX335-AW335))),"ERRO"))</f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8" t="str">
        <f t="shared" si="6"/>
        <v/>
      </c>
    </row>
    <row r="336" spans="1:72" hidden="1">
      <c r="A336" s="47" t="str">
        <f>D336&amp;B336</f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>IF(D336="","*",IFERROR(IF(ISODD(COUNT(AS336:AX336)),"ERRO",SUM((AT336-AS336),(AV336-AU336),(AX336-AW336))),"ERRO"))</f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8" t="str">
        <f t="shared" si="6"/>
        <v/>
      </c>
    </row>
    <row r="337" spans="1:72" hidden="1">
      <c r="A337" s="47" t="str">
        <f>D337&amp;B337</f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>IF(D337="","*",IFERROR(IF(ISODD(COUNT(AS337:AX337)),"ERRO",SUM((AT337-AS337),(AV337-AU337),(AX337-AW337))),"ERRO"))</f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8" t="str">
        <f t="shared" si="6"/>
        <v/>
      </c>
    </row>
    <row r="338" spans="1:72" hidden="1">
      <c r="A338" s="47" t="str">
        <f>D338&amp;B338</f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>IF(D338="","*",IFERROR(IF(ISODD(COUNT(AS338:AX338)),"ERRO",SUM((AT338-AS338),(AV338-AU338),(AX338-AW338))),"ERRO"))</f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8" t="str">
        <f t="shared" si="6"/>
        <v/>
      </c>
    </row>
    <row r="339" spans="1:72" hidden="1">
      <c r="A339" s="47" t="str">
        <f>D339&amp;B339</f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>IF(D339="","*",IFERROR(IF(ISODD(COUNT(AS339:AX339)),"ERRO",SUM((AT339-AS339),(AV339-AU339),(AX339-AW339))),"ERRO"))</f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8" t="str">
        <f t="shared" si="6"/>
        <v/>
      </c>
    </row>
    <row r="340" spans="1:72" hidden="1">
      <c r="A340" s="47" t="str">
        <f>D340&amp;B340</f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>IF(D340="","*",IFERROR(IF(ISODD(COUNT(AS340:AX340)),"ERRO",SUM((AT340-AS340),(AV340-AU340),(AX340-AW340))),"ERRO"))</f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8" t="str">
        <f t="shared" si="6"/>
        <v/>
      </c>
    </row>
    <row r="341" spans="1:72" hidden="1">
      <c r="A341" s="47" t="str">
        <f>D341&amp;B341</f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>IF(D341="","*",IFERROR(IF(ISODD(COUNT(AS341:AX341)),"ERRO",SUM((AT341-AS341),(AV341-AU341),(AX341-AW341))),"ERRO"))</f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8" t="str">
        <f t="shared" si="6"/>
        <v/>
      </c>
    </row>
    <row r="342" spans="1:72" hidden="1">
      <c r="A342" s="47" t="str">
        <f>D342&amp;B342</f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>IF(D342="","*",IFERROR(IF(ISODD(COUNT(AS342:AX342)),"ERRO",SUM((AT342-AS342),(AV342-AU342),(AX342-AW342))),"ERRO"))</f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8" t="str">
        <f t="shared" si="6"/>
        <v/>
      </c>
    </row>
    <row r="343" spans="1:72" hidden="1">
      <c r="A343" s="47" t="str">
        <f>D343&amp;B343</f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>IF(D343="","*",IFERROR(IF(ISODD(COUNT(AS343:AX343)),"ERRO",SUM((AT343-AS343),(AV343-AU343),(AX343-AW343))),"ERRO"))</f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8" t="str">
        <f t="shared" si="6"/>
        <v/>
      </c>
    </row>
    <row r="344" spans="1:72" hidden="1">
      <c r="A344" s="47" t="str">
        <f>D344&amp;B344</f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>IF(D344="","*",IFERROR(IF(ISODD(COUNT(AS344:AX344)),"ERRO",SUM((AT344-AS344),(AV344-AU344),(AX344-AW344))),"ERRO"))</f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8" t="str">
        <f t="shared" si="6"/>
        <v/>
      </c>
    </row>
    <row r="345" spans="1:72" hidden="1">
      <c r="A345" s="47" t="str">
        <f>D345&amp;B345</f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>IF(D345="","*",IFERROR(IF(ISODD(COUNT(AS345:AX345)),"ERRO",SUM((AT345-AS345),(AV345-AU345),(AX345-AW345))),"ERRO"))</f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8" t="str">
        <f t="shared" si="6"/>
        <v/>
      </c>
    </row>
    <row r="346" spans="1:72" hidden="1">
      <c r="A346" s="47" t="str">
        <f>D346&amp;B346</f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6"/>
        <v/>
      </c>
    </row>
    <row r="347" spans="1:72" hidden="1">
      <c r="A347" s="47" t="str">
        <f>D347&amp;B347</f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>IF(D347="","*",IFERROR(IF(ISODD(COUNT(AS347:AX347)),"ERRO",SUM((AT347-AS347),(AV347-AU347),(AX347-AW347))),"ERRO"))</f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>IF(AND(BR347&lt;1,BS347&lt;1),"Produção e Intervalo",IF(BR347&lt;1,"Intervalo",IF(BS347&lt;1,"Produção","Aderente")))</f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8" t="str">
        <f t="shared" si="6"/>
        <v/>
      </c>
    </row>
    <row r="348" spans="1:72" hidden="1">
      <c r="A348" s="47" t="str">
        <f>D348&amp;B348</f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>IF(D348="","*",IFERROR(IF(ISODD(COUNT(AS348:AX348)),"ERRO",SUM((AT348-AS348),(AV348-AU348),(AX348-AW348))),"ERRO"))</f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8" t="str">
        <f t="shared" si="6"/>
        <v/>
      </c>
    </row>
    <row r="349" spans="1:72" hidden="1">
      <c r="A349" s="47" t="str">
        <f>D349&amp;B349</f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>IF(D349="","*",IFERROR(IF(ISODD(COUNT(AS349:AX349)),"ERRO",SUM((AT349-AS349),(AV349-AU349),(AX349-AW349))),"ERRO"))</f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8" t="str">
        <f t="shared" si="6"/>
        <v/>
      </c>
    </row>
    <row r="350" spans="1:72" hidden="1">
      <c r="A350" s="47" t="str">
        <f>D350&amp;B350</f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6"/>
        <v/>
      </c>
    </row>
    <row r="351" spans="1:72" hidden="1">
      <c r="A351" s="47" t="str">
        <f>D351&amp;B351</f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>IF(D351="","*",IFERROR(IF(ISODD(COUNT(AS351:AX351)),"ERRO",SUM((AT351-AS351),(AV351-AU351),(AX351-AW351))),"ERRO"))</f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8" t="str">
        <f t="shared" si="6"/>
        <v/>
      </c>
    </row>
    <row r="352" spans="1:72" hidden="1">
      <c r="A352" s="47" t="str">
        <f>D352&amp;B352</f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>IF(D352="","*",IFERROR(IF(ISODD(COUNT(AS352:AX352)),"ERRO",SUM((AT352-AS352),(AV352-AU352),(AX352-AW352))),"ERRO"))</f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8" t="str">
        <f t="shared" si="6"/>
        <v/>
      </c>
    </row>
    <row r="353" spans="1:72" hidden="1">
      <c r="A353" s="47" t="str">
        <f>D353&amp;B353</f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>IF(D353="","*",IFERROR(IF(ISODD(COUNT(AS353:AX353)),"ERRO",SUM((AT353-AS353),(AV353-AU353),(AX353-AW353))),"ERRO"))</f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>IF(AND(BR353&lt;1,BS353&lt;1),"Produção e Intervalo",IF(BR353&lt;1,"Intervalo",IF(BS353&lt;1,"Produção","Aderente")))</f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8" t="str">
        <f t="shared" si="6"/>
        <v/>
      </c>
    </row>
    <row r="354" spans="1:72" hidden="1">
      <c r="A354" s="47" t="str">
        <f>D354&amp;B354</f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>IF(D354="","*",IFERROR(IF(ISODD(COUNT(AS354:AX354)),"ERRO",SUM((AT354-AS354),(AV354-AU354),(AX354-AW354))),"ERRO"))</f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8" t="str">
        <f t="shared" si="6"/>
        <v/>
      </c>
    </row>
    <row r="355" spans="1:72" hidden="1">
      <c r="A355" s="47" t="str">
        <f>D355&amp;B355</f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>IF(D355="","*",IFERROR(IF(ISODD(COUNT(AS355:AX355)),"ERRO",SUM((AT355-AS355),(AV355-AU355),(AX355-AW355))),"ERRO"))</f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>IF(AND(BR355&lt;1,BS355&lt;1),"Produção e Intervalo",IF(BR355&lt;1,"Intervalo",IF(BS355&lt;1,"Produção","Aderente")))</f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8" t="str">
        <f t="shared" si="6"/>
        <v/>
      </c>
    </row>
    <row r="356" spans="1:72" hidden="1">
      <c r="A356" s="47" t="str">
        <f>D356&amp;B356</f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>IF(D356="","*",IFERROR(IF(ISODD(COUNT(AS356:AX356)),"ERRO",SUM((AT356-AS356),(AV356-AU356),(AX356-AW356))),"ERRO"))</f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8" t="str">
        <f t="shared" si="6"/>
        <v/>
      </c>
    </row>
    <row r="357" spans="1:72" hidden="1">
      <c r="A357" s="47" t="str">
        <f>D357&amp;B357</f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6"/>
        <v/>
      </c>
    </row>
    <row r="358" spans="1:72" hidden="1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6"/>
        <v/>
      </c>
    </row>
    <row r="359" spans="1:72" hidden="1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6"/>
        <v/>
      </c>
    </row>
    <row r="360" spans="1:72" hidden="1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6"/>
        <v/>
      </c>
    </row>
    <row r="361" spans="1:72" hidden="1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6"/>
        <v/>
      </c>
    </row>
    <row r="362" spans="1:72" hidden="1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6"/>
        <v/>
      </c>
    </row>
    <row r="363" spans="1:72" hidden="1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6"/>
        <v/>
      </c>
    </row>
    <row r="364" spans="1:72" hidden="1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6"/>
        <v/>
      </c>
    </row>
    <row r="365" spans="1:72" hidden="1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6"/>
        <v/>
      </c>
    </row>
    <row r="366" spans="1:72" hidden="1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6"/>
        <v/>
      </c>
    </row>
    <row r="367" spans="1:72" hidden="1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6"/>
        <v/>
      </c>
    </row>
    <row r="368" spans="1:72" hidden="1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6"/>
        <v/>
      </c>
    </row>
    <row r="369" spans="1:72" hidden="1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6"/>
        <v/>
      </c>
    </row>
    <row r="370" spans="1:72" hidden="1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6"/>
        <v/>
      </c>
    </row>
    <row r="371" spans="1:72" hidden="1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6"/>
        <v/>
      </c>
    </row>
    <row r="372" spans="1:72" hidden="1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6"/>
        <v/>
      </c>
    </row>
    <row r="373" spans="1:72" hidden="1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6"/>
        <v/>
      </c>
    </row>
    <row r="374" spans="1:72" hidden="1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6"/>
        <v/>
      </c>
    </row>
    <row r="375" spans="1:72" hidden="1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6"/>
        <v/>
      </c>
    </row>
    <row r="376" spans="1:72" hidden="1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6"/>
        <v/>
      </c>
    </row>
    <row r="377" spans="1:72" hidden="1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6"/>
        <v/>
      </c>
    </row>
    <row r="378" spans="1:72" hidden="1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6"/>
        <v/>
      </c>
    </row>
    <row r="379" spans="1:72" hidden="1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6"/>
        <v/>
      </c>
    </row>
    <row r="380" spans="1:72" hidden="1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6"/>
        <v/>
      </c>
    </row>
    <row r="381" spans="1:72" hidden="1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6"/>
        <v/>
      </c>
    </row>
    <row r="382" spans="1:72" hidden="1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6"/>
        <v/>
      </c>
    </row>
    <row r="383" spans="1:72" hidden="1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6"/>
        <v/>
      </c>
    </row>
    <row r="384" spans="1:72" hidden="1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6"/>
        <v/>
      </c>
    </row>
    <row r="385" spans="1:72" hidden="1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6"/>
        <v/>
      </c>
    </row>
    <row r="386" spans="1:72" hidden="1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6"/>
        <v/>
      </c>
    </row>
    <row r="387" spans="1:72" hidden="1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6"/>
        <v/>
      </c>
    </row>
    <row r="388" spans="1:72" hidden="1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6"/>
        <v/>
      </c>
    </row>
    <row r="389" spans="1:72" hidden="1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6"/>
        <v/>
      </c>
    </row>
    <row r="390" spans="1:72" hidden="1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6"/>
        <v/>
      </c>
    </row>
    <row r="391" spans="1:72" hidden="1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si="6"/>
        <v/>
      </c>
    </row>
    <row r="392" spans="1:72" hidden="1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ref="BT392:BT455" si="7">IF(BN392="","",SUBSTITUTE(BM392," ","")&amp;SUBSTITUTE(BN392," ",""))</f>
        <v/>
      </c>
    </row>
    <row r="393" spans="1:72" hidden="1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7"/>
        <v/>
      </c>
    </row>
    <row r="394" spans="1:72" hidden="1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7"/>
        <v/>
      </c>
    </row>
    <row r="395" spans="1:72" hidden="1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7"/>
        <v/>
      </c>
    </row>
    <row r="396" spans="1:72" hidden="1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7"/>
        <v/>
      </c>
    </row>
    <row r="397" spans="1:72" hidden="1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7"/>
        <v/>
      </c>
    </row>
    <row r="398" spans="1:72" hidden="1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7"/>
        <v/>
      </c>
    </row>
    <row r="399" spans="1:72" hidden="1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7"/>
        <v/>
      </c>
    </row>
    <row r="400" spans="1:72" hidden="1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7"/>
        <v/>
      </c>
    </row>
    <row r="401" spans="1:72" hidden="1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7"/>
        <v/>
      </c>
    </row>
    <row r="402" spans="1:72" hidden="1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7"/>
        <v/>
      </c>
    </row>
    <row r="403" spans="1:72" hidden="1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7"/>
        <v/>
      </c>
    </row>
    <row r="404" spans="1:72" hidden="1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7"/>
        <v/>
      </c>
    </row>
    <row r="405" spans="1:72" hidden="1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7"/>
        <v/>
      </c>
    </row>
    <row r="406" spans="1:72" hidden="1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7"/>
        <v/>
      </c>
    </row>
    <row r="407" spans="1:72" hidden="1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7"/>
        <v/>
      </c>
    </row>
    <row r="408" spans="1:72" hidden="1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7"/>
        <v/>
      </c>
    </row>
    <row r="409" spans="1:72" hidden="1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7"/>
        <v/>
      </c>
    </row>
    <row r="410" spans="1:72" hidden="1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7"/>
        <v/>
      </c>
    </row>
    <row r="411" spans="1:72" hidden="1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7"/>
        <v/>
      </c>
    </row>
    <row r="412" spans="1:72" hidden="1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7"/>
        <v/>
      </c>
    </row>
    <row r="413" spans="1:72" hidden="1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7"/>
        <v/>
      </c>
    </row>
    <row r="414" spans="1:72" hidden="1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7"/>
        <v/>
      </c>
    </row>
    <row r="415" spans="1:72" hidden="1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7"/>
        <v/>
      </c>
    </row>
    <row r="416" spans="1:72" hidden="1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7"/>
        <v/>
      </c>
    </row>
    <row r="417" spans="1:72" hidden="1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7"/>
        <v/>
      </c>
    </row>
    <row r="418" spans="1:72" hidden="1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7"/>
        <v/>
      </c>
    </row>
    <row r="419" spans="1:72" hidden="1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7"/>
        <v/>
      </c>
    </row>
    <row r="420" spans="1:72" hidden="1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7"/>
        <v/>
      </c>
    </row>
    <row r="421" spans="1:72" hidden="1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7"/>
        <v/>
      </c>
    </row>
    <row r="422" spans="1:72" hidden="1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7"/>
        <v/>
      </c>
    </row>
    <row r="423" spans="1:72" hidden="1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7"/>
        <v/>
      </c>
    </row>
    <row r="424" spans="1:72" hidden="1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7"/>
        <v/>
      </c>
    </row>
    <row r="425" spans="1:72" hidden="1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7"/>
        <v/>
      </c>
    </row>
    <row r="426" spans="1:72" hidden="1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7"/>
        <v/>
      </c>
    </row>
    <row r="427" spans="1:72" hidden="1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7"/>
        <v/>
      </c>
    </row>
    <row r="428" spans="1:72" hidden="1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7"/>
        <v/>
      </c>
    </row>
    <row r="429" spans="1:72" hidden="1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7"/>
        <v/>
      </c>
    </row>
    <row r="430" spans="1:72" hidden="1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7"/>
        <v/>
      </c>
    </row>
    <row r="431" spans="1:72" hidden="1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7"/>
        <v/>
      </c>
    </row>
    <row r="432" spans="1:72" hidden="1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7"/>
        <v/>
      </c>
    </row>
    <row r="433" spans="1:72" hidden="1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7"/>
        <v/>
      </c>
    </row>
    <row r="434" spans="1:72" hidden="1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7"/>
        <v/>
      </c>
    </row>
    <row r="435" spans="1:72" hidden="1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7"/>
        <v/>
      </c>
    </row>
    <row r="436" spans="1:72" hidden="1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7"/>
        <v/>
      </c>
    </row>
    <row r="437" spans="1:72" hidden="1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7"/>
        <v/>
      </c>
    </row>
    <row r="438" spans="1:72" hidden="1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7"/>
        <v/>
      </c>
    </row>
    <row r="439" spans="1:72" hidden="1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7"/>
        <v/>
      </c>
    </row>
    <row r="440" spans="1:72" hidden="1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7"/>
        <v/>
      </c>
    </row>
    <row r="441" spans="1:72" hidden="1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7"/>
        <v/>
      </c>
    </row>
    <row r="442" spans="1:72" hidden="1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7"/>
        <v/>
      </c>
    </row>
    <row r="443" spans="1:72" hidden="1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7"/>
        <v/>
      </c>
    </row>
    <row r="444" spans="1:72" hidden="1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7"/>
        <v/>
      </c>
    </row>
    <row r="445" spans="1:72" hidden="1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7"/>
        <v/>
      </c>
    </row>
    <row r="446" spans="1:72" hidden="1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7"/>
        <v/>
      </c>
    </row>
    <row r="447" spans="1:72" hidden="1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7"/>
        <v/>
      </c>
    </row>
    <row r="448" spans="1:72" hidden="1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7"/>
        <v/>
      </c>
    </row>
    <row r="449" spans="1:72" hidden="1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7"/>
        <v/>
      </c>
    </row>
    <row r="450" spans="1:72" hidden="1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7"/>
        <v/>
      </c>
    </row>
    <row r="451" spans="1:72" hidden="1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7"/>
        <v/>
      </c>
    </row>
    <row r="452" spans="1:72" hidden="1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7"/>
        <v/>
      </c>
    </row>
    <row r="453" spans="1:72" hidden="1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7"/>
        <v/>
      </c>
    </row>
    <row r="454" spans="1:72" hidden="1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7"/>
        <v/>
      </c>
    </row>
    <row r="455" spans="1:72" hidden="1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7"/>
        <v/>
      </c>
    </row>
    <row r="456" spans="1:72" hidden="1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8">IF(BN456="","",SUBSTITUTE(BM456," ","")&amp;SUBSTITUTE(BN456," ",""))</f>
        <v/>
      </c>
    </row>
    <row r="457" spans="1:72" hidden="1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8"/>
        <v/>
      </c>
    </row>
    <row r="458" spans="1:72" hidden="1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8"/>
        <v/>
      </c>
    </row>
    <row r="459" spans="1:72" hidden="1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8"/>
        <v/>
      </c>
    </row>
    <row r="460" spans="1:72" hidden="1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8"/>
        <v/>
      </c>
    </row>
    <row r="461" spans="1:72" hidden="1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8"/>
        <v/>
      </c>
    </row>
    <row r="462" spans="1:72" hidden="1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8"/>
        <v/>
      </c>
    </row>
    <row r="463" spans="1:72" hidden="1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8"/>
        <v/>
      </c>
    </row>
    <row r="464" spans="1:72" hidden="1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8"/>
        <v/>
      </c>
    </row>
    <row r="465" spans="1:72" hidden="1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8"/>
        <v/>
      </c>
    </row>
    <row r="466" spans="1:72" hidden="1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8"/>
        <v/>
      </c>
    </row>
    <row r="467" spans="1:72" hidden="1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8"/>
        <v/>
      </c>
    </row>
    <row r="468" spans="1:72" hidden="1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8"/>
        <v/>
      </c>
    </row>
    <row r="469" spans="1:72" hidden="1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8"/>
        <v/>
      </c>
    </row>
    <row r="470" spans="1:72" hidden="1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8"/>
        <v/>
      </c>
    </row>
    <row r="471" spans="1:72" hidden="1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8"/>
        <v/>
      </c>
    </row>
    <row r="472" spans="1:72" hidden="1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8"/>
        <v/>
      </c>
    </row>
    <row r="473" spans="1:72" hidden="1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8"/>
        <v/>
      </c>
    </row>
    <row r="474" spans="1:72" hidden="1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8"/>
        <v/>
      </c>
    </row>
    <row r="475" spans="1:72" hidden="1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8"/>
        <v/>
      </c>
    </row>
    <row r="476" spans="1:72" hidden="1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8"/>
        <v/>
      </c>
    </row>
    <row r="477" spans="1:72" hidden="1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8"/>
        <v/>
      </c>
    </row>
    <row r="478" spans="1:72" hidden="1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8"/>
        <v/>
      </c>
    </row>
    <row r="479" spans="1:72" hidden="1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8"/>
        <v/>
      </c>
    </row>
    <row r="480" spans="1:72" hidden="1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8"/>
        <v/>
      </c>
    </row>
    <row r="481" spans="1:72" hidden="1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8"/>
        <v/>
      </c>
    </row>
    <row r="482" spans="1:72" hidden="1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8"/>
        <v/>
      </c>
    </row>
    <row r="483" spans="1:72" hidden="1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8"/>
        <v/>
      </c>
    </row>
    <row r="484" spans="1:72" hidden="1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8"/>
        <v/>
      </c>
    </row>
    <row r="485" spans="1:72" hidden="1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8"/>
        <v/>
      </c>
    </row>
    <row r="486" spans="1:72" hidden="1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8"/>
        <v/>
      </c>
    </row>
    <row r="487" spans="1:72" hidden="1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8"/>
        <v/>
      </c>
    </row>
    <row r="488" spans="1:72" hidden="1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8"/>
        <v/>
      </c>
    </row>
    <row r="489" spans="1:72" hidden="1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8"/>
        <v/>
      </c>
    </row>
    <row r="490" spans="1:72" hidden="1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8"/>
        <v/>
      </c>
    </row>
    <row r="491" spans="1:72" hidden="1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8"/>
        <v/>
      </c>
    </row>
    <row r="492" spans="1:72" hidden="1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8"/>
        <v/>
      </c>
    </row>
    <row r="493" spans="1:72" hidden="1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8"/>
        <v/>
      </c>
    </row>
    <row r="494" spans="1:72" hidden="1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8"/>
        <v/>
      </c>
    </row>
    <row r="495" spans="1:72" hidden="1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8"/>
        <v/>
      </c>
    </row>
    <row r="496" spans="1:72" hidden="1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8"/>
        <v/>
      </c>
    </row>
    <row r="497" spans="1:72" hidden="1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8"/>
        <v/>
      </c>
    </row>
    <row r="498" spans="1:72" hidden="1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8"/>
        <v/>
      </c>
    </row>
    <row r="499" spans="1:72" hidden="1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8"/>
        <v/>
      </c>
    </row>
    <row r="500" spans="1:72" hidden="1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8"/>
        <v/>
      </c>
    </row>
    <row r="501" spans="1:72" hidden="1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8"/>
        <v/>
      </c>
    </row>
    <row r="502" spans="1:72" hidden="1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8"/>
        <v/>
      </c>
    </row>
    <row r="503" spans="1:72" hidden="1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8"/>
        <v/>
      </c>
    </row>
    <row r="504" spans="1:72" hidden="1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8"/>
        <v/>
      </c>
    </row>
    <row r="505" spans="1:72" hidden="1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8"/>
        <v/>
      </c>
    </row>
    <row r="506" spans="1:72" hidden="1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8"/>
        <v/>
      </c>
    </row>
    <row r="507" spans="1:72" hidden="1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8"/>
        <v/>
      </c>
    </row>
    <row r="508" spans="1:72" hidden="1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8"/>
        <v/>
      </c>
    </row>
    <row r="509" spans="1:72" hidden="1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8"/>
        <v/>
      </c>
    </row>
    <row r="510" spans="1:72" hidden="1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8"/>
        <v/>
      </c>
    </row>
    <row r="511" spans="1:72" hidden="1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8"/>
        <v/>
      </c>
    </row>
    <row r="512" spans="1:72" hidden="1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8"/>
        <v/>
      </c>
    </row>
    <row r="513" spans="1:72" hidden="1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8"/>
        <v/>
      </c>
    </row>
    <row r="514" spans="1:72" hidden="1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8"/>
        <v/>
      </c>
    </row>
    <row r="515" spans="1:72" hidden="1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8"/>
        <v/>
      </c>
    </row>
    <row r="516" spans="1:72" hidden="1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8"/>
        <v/>
      </c>
    </row>
    <row r="517" spans="1:72" hidden="1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8"/>
        <v/>
      </c>
    </row>
    <row r="518" spans="1:72" hidden="1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8"/>
        <v/>
      </c>
    </row>
    <row r="519" spans="1:72" hidden="1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8"/>
        <v/>
      </c>
    </row>
    <row r="520" spans="1:72" hidden="1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9">IF(BN520="","",SUBSTITUTE(BM520," ","")&amp;SUBSTITUTE(BN520," ",""))</f>
        <v/>
      </c>
    </row>
    <row r="521" spans="1:72" hidden="1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9"/>
        <v/>
      </c>
    </row>
    <row r="522" spans="1:72" hidden="1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9"/>
        <v/>
      </c>
    </row>
    <row r="523" spans="1:72" hidden="1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9"/>
        <v/>
      </c>
    </row>
    <row r="524" spans="1:72" hidden="1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9"/>
        <v/>
      </c>
    </row>
    <row r="525" spans="1:72" hidden="1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9"/>
        <v/>
      </c>
    </row>
    <row r="526" spans="1:72" hidden="1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9"/>
        <v/>
      </c>
    </row>
    <row r="527" spans="1:72" hidden="1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9"/>
        <v/>
      </c>
    </row>
    <row r="528" spans="1:72" hidden="1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9"/>
        <v/>
      </c>
    </row>
    <row r="529" spans="1:72" hidden="1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9"/>
        <v/>
      </c>
    </row>
    <row r="530" spans="1:72" hidden="1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9"/>
        <v/>
      </c>
    </row>
    <row r="531" spans="1:72" hidden="1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9"/>
        <v/>
      </c>
    </row>
    <row r="532" spans="1:72" hidden="1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9"/>
        <v/>
      </c>
    </row>
    <row r="533" spans="1:72" hidden="1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9"/>
        <v/>
      </c>
    </row>
    <row r="534" spans="1:72" hidden="1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9"/>
        <v/>
      </c>
    </row>
    <row r="535" spans="1:72" hidden="1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9"/>
        <v/>
      </c>
    </row>
    <row r="536" spans="1:72" hidden="1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9"/>
        <v/>
      </c>
    </row>
    <row r="537" spans="1:72" hidden="1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9"/>
        <v/>
      </c>
    </row>
    <row r="538" spans="1:72" hidden="1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9"/>
        <v/>
      </c>
    </row>
    <row r="539" spans="1:72" hidden="1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9"/>
        <v/>
      </c>
    </row>
    <row r="540" spans="1:72" hidden="1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9"/>
        <v/>
      </c>
    </row>
    <row r="541" spans="1:72" hidden="1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9"/>
        <v/>
      </c>
    </row>
    <row r="542" spans="1:72" hidden="1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9"/>
        <v/>
      </c>
    </row>
    <row r="543" spans="1:72" hidden="1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9"/>
        <v/>
      </c>
    </row>
    <row r="544" spans="1:72" hidden="1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9"/>
        <v/>
      </c>
    </row>
    <row r="545" spans="1:72" hidden="1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9"/>
        <v/>
      </c>
    </row>
    <row r="546" spans="1:72" hidden="1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9"/>
        <v/>
      </c>
    </row>
    <row r="547" spans="1:72" hidden="1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9"/>
        <v/>
      </c>
    </row>
    <row r="548" spans="1:72" hidden="1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9"/>
        <v/>
      </c>
    </row>
    <row r="549" spans="1:72" hidden="1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9"/>
        <v/>
      </c>
    </row>
    <row r="550" spans="1:72" hidden="1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9"/>
        <v/>
      </c>
    </row>
    <row r="551" spans="1:72" hidden="1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9"/>
        <v/>
      </c>
    </row>
    <row r="552" spans="1:72" hidden="1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9"/>
        <v/>
      </c>
    </row>
    <row r="553" spans="1:72" hidden="1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9"/>
        <v/>
      </c>
    </row>
    <row r="554" spans="1:72" hidden="1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9"/>
        <v/>
      </c>
    </row>
    <row r="555" spans="1:72" hidden="1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9"/>
        <v/>
      </c>
    </row>
    <row r="556" spans="1:72" hidden="1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9"/>
        <v/>
      </c>
    </row>
    <row r="557" spans="1:72" hidden="1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9"/>
        <v/>
      </c>
    </row>
    <row r="558" spans="1:72" hidden="1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9"/>
        <v/>
      </c>
    </row>
    <row r="559" spans="1:72" hidden="1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9"/>
        <v/>
      </c>
    </row>
    <row r="560" spans="1:72" hidden="1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9"/>
        <v/>
      </c>
    </row>
    <row r="561" spans="1:72" hidden="1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9"/>
        <v/>
      </c>
    </row>
    <row r="562" spans="1:72" hidden="1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9"/>
        <v/>
      </c>
    </row>
    <row r="563" spans="1:72" hidden="1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9"/>
        <v/>
      </c>
    </row>
    <row r="564" spans="1:72" hidden="1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9"/>
        <v/>
      </c>
    </row>
    <row r="565" spans="1:72" hidden="1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9"/>
        <v/>
      </c>
    </row>
    <row r="566" spans="1:72" hidden="1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9"/>
        <v/>
      </c>
    </row>
    <row r="567" spans="1:72" hidden="1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9"/>
        <v/>
      </c>
    </row>
    <row r="568" spans="1:72" hidden="1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9"/>
        <v/>
      </c>
    </row>
    <row r="569" spans="1:72" hidden="1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9"/>
        <v/>
      </c>
    </row>
    <row r="570" spans="1:72" hidden="1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9"/>
        <v/>
      </c>
    </row>
    <row r="571" spans="1:72" hidden="1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9"/>
        <v/>
      </c>
    </row>
    <row r="572" spans="1:72" hidden="1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9"/>
        <v/>
      </c>
    </row>
    <row r="573" spans="1:72" hidden="1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9"/>
        <v/>
      </c>
    </row>
    <row r="574" spans="1:72" hidden="1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9"/>
        <v/>
      </c>
    </row>
    <row r="575" spans="1:72" hidden="1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9"/>
        <v/>
      </c>
    </row>
    <row r="576" spans="1:72" hidden="1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9"/>
        <v/>
      </c>
    </row>
    <row r="577" spans="1:72" hidden="1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9"/>
        <v/>
      </c>
    </row>
    <row r="578" spans="1:72" hidden="1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9"/>
        <v/>
      </c>
    </row>
    <row r="579" spans="1:72" hidden="1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9"/>
        <v/>
      </c>
    </row>
    <row r="580" spans="1:72" hidden="1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9"/>
        <v/>
      </c>
    </row>
    <row r="581" spans="1:72" hidden="1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9"/>
        <v/>
      </c>
    </row>
    <row r="582" spans="1:72" hidden="1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9"/>
        <v/>
      </c>
    </row>
    <row r="583" spans="1:72" hidden="1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9"/>
        <v/>
      </c>
    </row>
    <row r="584" spans="1:72" hidden="1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0">IF(BN584="","",SUBSTITUTE(BM584," ","")&amp;SUBSTITUTE(BN584," ",""))</f>
        <v/>
      </c>
    </row>
    <row r="585" spans="1:72" hidden="1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0"/>
        <v/>
      </c>
    </row>
    <row r="586" spans="1:72" hidden="1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0"/>
        <v/>
      </c>
    </row>
    <row r="587" spans="1:72" hidden="1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0"/>
        <v/>
      </c>
    </row>
    <row r="588" spans="1:72" hidden="1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0"/>
        <v/>
      </c>
    </row>
    <row r="589" spans="1:72" hidden="1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0"/>
        <v/>
      </c>
    </row>
    <row r="590" spans="1:72" hidden="1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0"/>
        <v/>
      </c>
    </row>
    <row r="591" spans="1:72" hidden="1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0"/>
        <v/>
      </c>
    </row>
    <row r="592" spans="1:72" hidden="1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0"/>
        <v/>
      </c>
    </row>
    <row r="593" spans="1:72" hidden="1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0"/>
        <v/>
      </c>
    </row>
    <row r="594" spans="1:72" hidden="1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0"/>
        <v/>
      </c>
    </row>
    <row r="595" spans="1:72" hidden="1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0"/>
        <v/>
      </c>
    </row>
    <row r="596" spans="1:72" hidden="1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0"/>
        <v/>
      </c>
    </row>
    <row r="597" spans="1:72" hidden="1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0"/>
        <v/>
      </c>
    </row>
    <row r="598" spans="1:72" hidden="1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0"/>
        <v/>
      </c>
    </row>
    <row r="599" spans="1:72" hidden="1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0"/>
        <v/>
      </c>
    </row>
    <row r="600" spans="1:72" hidden="1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0"/>
        <v/>
      </c>
    </row>
    <row r="601" spans="1:72" hidden="1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0"/>
        <v/>
      </c>
    </row>
    <row r="602" spans="1:72" hidden="1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0"/>
        <v/>
      </c>
    </row>
    <row r="603" spans="1:72" hidden="1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0"/>
        <v/>
      </c>
    </row>
    <row r="604" spans="1:72" hidden="1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0"/>
        <v/>
      </c>
    </row>
    <row r="605" spans="1:72" hidden="1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0"/>
        <v/>
      </c>
    </row>
    <row r="606" spans="1:72" hidden="1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0"/>
        <v/>
      </c>
    </row>
    <row r="607" spans="1:72" hidden="1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0"/>
        <v/>
      </c>
    </row>
    <row r="608" spans="1:72" hidden="1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0"/>
        <v/>
      </c>
    </row>
    <row r="609" spans="1:72" hidden="1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0"/>
        <v/>
      </c>
    </row>
    <row r="610" spans="1:72" hidden="1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0"/>
        <v/>
      </c>
    </row>
    <row r="611" spans="1:72" hidden="1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0"/>
        <v/>
      </c>
    </row>
    <row r="612" spans="1:72" hidden="1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0"/>
        <v/>
      </c>
    </row>
    <row r="613" spans="1:72" hidden="1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0"/>
        <v/>
      </c>
    </row>
    <row r="614" spans="1:72" hidden="1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0"/>
        <v/>
      </c>
    </row>
    <row r="615" spans="1:72" hidden="1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0"/>
        <v/>
      </c>
    </row>
    <row r="616" spans="1:72" hidden="1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0"/>
        <v/>
      </c>
    </row>
    <row r="617" spans="1:72" hidden="1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0"/>
        <v/>
      </c>
    </row>
    <row r="618" spans="1:72" hidden="1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0"/>
        <v/>
      </c>
    </row>
    <row r="619" spans="1:72" hidden="1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0"/>
        <v/>
      </c>
    </row>
    <row r="620" spans="1:72" hidden="1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0"/>
        <v/>
      </c>
    </row>
    <row r="621" spans="1:72" hidden="1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0"/>
        <v/>
      </c>
    </row>
    <row r="622" spans="1:72" hidden="1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0"/>
        <v/>
      </c>
    </row>
    <row r="623" spans="1:72" hidden="1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0"/>
        <v/>
      </c>
    </row>
    <row r="624" spans="1:72" hidden="1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0"/>
        <v/>
      </c>
    </row>
    <row r="625" spans="1:72" hidden="1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0"/>
        <v/>
      </c>
    </row>
    <row r="626" spans="1:72" hidden="1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0"/>
        <v/>
      </c>
    </row>
    <row r="627" spans="1:72" hidden="1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0"/>
        <v/>
      </c>
    </row>
    <row r="628" spans="1:72" hidden="1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0"/>
        <v/>
      </c>
    </row>
    <row r="629" spans="1:72" hidden="1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0"/>
        <v/>
      </c>
    </row>
    <row r="630" spans="1:72" hidden="1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0"/>
        <v/>
      </c>
    </row>
    <row r="631" spans="1:72" hidden="1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0"/>
        <v/>
      </c>
    </row>
    <row r="632" spans="1:72" hidden="1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0"/>
        <v/>
      </c>
    </row>
    <row r="633" spans="1:72" hidden="1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0"/>
        <v/>
      </c>
    </row>
    <row r="634" spans="1:72" hidden="1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0"/>
        <v/>
      </c>
    </row>
    <row r="635" spans="1:72" hidden="1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0"/>
        <v/>
      </c>
    </row>
    <row r="636" spans="1:72" hidden="1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0"/>
        <v/>
      </c>
    </row>
    <row r="637" spans="1:72" hidden="1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0"/>
        <v/>
      </c>
    </row>
    <row r="638" spans="1:72" hidden="1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0"/>
        <v/>
      </c>
    </row>
    <row r="639" spans="1:72" hidden="1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0"/>
        <v/>
      </c>
    </row>
    <row r="640" spans="1:72" hidden="1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0"/>
        <v/>
      </c>
    </row>
    <row r="641" spans="1:72" hidden="1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0"/>
        <v/>
      </c>
    </row>
    <row r="642" spans="1:72" hidden="1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0"/>
        <v/>
      </c>
    </row>
    <row r="643" spans="1:72" hidden="1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0"/>
        <v/>
      </c>
    </row>
    <row r="644" spans="1:72" hidden="1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0"/>
        <v/>
      </c>
    </row>
    <row r="645" spans="1:72" hidden="1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0"/>
        <v/>
      </c>
    </row>
    <row r="646" spans="1:72" hidden="1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0"/>
        <v/>
      </c>
    </row>
    <row r="647" spans="1:72" hidden="1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0"/>
        <v/>
      </c>
    </row>
    <row r="648" spans="1:72" hidden="1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1">IF(BN648="","",SUBSTITUTE(BM648," ","")&amp;SUBSTITUTE(BN648," ",""))</f>
        <v/>
      </c>
    </row>
    <row r="649" spans="1:72" hidden="1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1"/>
        <v/>
      </c>
    </row>
    <row r="650" spans="1:72" hidden="1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1"/>
        <v/>
      </c>
    </row>
    <row r="651" spans="1:72" hidden="1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1"/>
        <v/>
      </c>
    </row>
    <row r="652" spans="1:72" hidden="1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1"/>
        <v/>
      </c>
    </row>
    <row r="653" spans="1:72" hidden="1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1"/>
        <v/>
      </c>
    </row>
    <row r="654" spans="1:72" hidden="1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1"/>
        <v/>
      </c>
    </row>
    <row r="655" spans="1:72" hidden="1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1"/>
        <v/>
      </c>
    </row>
    <row r="656" spans="1:72" hidden="1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1"/>
        <v/>
      </c>
    </row>
    <row r="657" spans="1:72" hidden="1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1"/>
        <v/>
      </c>
    </row>
    <row r="658" spans="1:72" hidden="1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1"/>
        <v/>
      </c>
    </row>
    <row r="659" spans="1:72" hidden="1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1"/>
        <v/>
      </c>
    </row>
    <row r="660" spans="1:72" hidden="1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1"/>
        <v/>
      </c>
    </row>
    <row r="661" spans="1:72" hidden="1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1"/>
        <v/>
      </c>
    </row>
    <row r="662" spans="1:72" hidden="1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1"/>
        <v/>
      </c>
    </row>
    <row r="663" spans="1:72" hidden="1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1"/>
        <v/>
      </c>
    </row>
    <row r="664" spans="1:72" hidden="1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1"/>
        <v/>
      </c>
    </row>
    <row r="665" spans="1:72" hidden="1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1"/>
        <v/>
      </c>
    </row>
    <row r="666" spans="1:72" hidden="1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1"/>
        <v/>
      </c>
    </row>
    <row r="667" spans="1:72" hidden="1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1"/>
        <v/>
      </c>
    </row>
    <row r="668" spans="1:72" hidden="1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1"/>
        <v/>
      </c>
    </row>
    <row r="669" spans="1:72" hidden="1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1"/>
        <v/>
      </c>
    </row>
    <row r="670" spans="1:72" hidden="1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1"/>
        <v/>
      </c>
    </row>
    <row r="671" spans="1:72" hidden="1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1"/>
        <v/>
      </c>
    </row>
    <row r="672" spans="1:72" hidden="1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1"/>
        <v/>
      </c>
    </row>
    <row r="673" spans="1:72" hidden="1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1"/>
        <v/>
      </c>
    </row>
    <row r="674" spans="1:72" hidden="1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1"/>
        <v/>
      </c>
    </row>
    <row r="675" spans="1:72" hidden="1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1"/>
        <v/>
      </c>
    </row>
    <row r="676" spans="1:72" hidden="1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1"/>
        <v/>
      </c>
    </row>
    <row r="677" spans="1:72" hidden="1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1"/>
        <v/>
      </c>
    </row>
    <row r="678" spans="1:72" hidden="1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1"/>
        <v/>
      </c>
    </row>
    <row r="679" spans="1:72" hidden="1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1"/>
        <v/>
      </c>
    </row>
    <row r="680" spans="1:72" hidden="1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1"/>
        <v/>
      </c>
    </row>
    <row r="681" spans="1:72" hidden="1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1"/>
        <v/>
      </c>
    </row>
    <row r="682" spans="1:72" hidden="1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1"/>
        <v/>
      </c>
    </row>
    <row r="683" spans="1:72" hidden="1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1"/>
        <v/>
      </c>
    </row>
    <row r="684" spans="1:72" hidden="1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1"/>
        <v/>
      </c>
    </row>
    <row r="685" spans="1:72" hidden="1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1"/>
        <v/>
      </c>
    </row>
    <row r="686" spans="1:72" hidden="1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1"/>
        <v/>
      </c>
    </row>
    <row r="687" spans="1:72" hidden="1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1"/>
        <v/>
      </c>
    </row>
    <row r="688" spans="1:72" hidden="1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1"/>
        <v/>
      </c>
    </row>
    <row r="689" spans="1:72" hidden="1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1"/>
        <v/>
      </c>
    </row>
    <row r="690" spans="1:72" hidden="1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1"/>
        <v/>
      </c>
    </row>
    <row r="691" spans="1:72" hidden="1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1"/>
        <v/>
      </c>
    </row>
    <row r="692" spans="1:72" hidden="1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1"/>
        <v/>
      </c>
    </row>
    <row r="693" spans="1:72" hidden="1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1"/>
        <v/>
      </c>
    </row>
    <row r="694" spans="1:72" hidden="1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1"/>
        <v/>
      </c>
    </row>
    <row r="695" spans="1:72" hidden="1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1"/>
        <v/>
      </c>
    </row>
    <row r="696" spans="1:72" hidden="1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1"/>
        <v/>
      </c>
    </row>
    <row r="697" spans="1:72" hidden="1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1"/>
        <v/>
      </c>
    </row>
    <row r="698" spans="1:72" hidden="1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1"/>
        <v/>
      </c>
    </row>
    <row r="699" spans="1:72" hidden="1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1"/>
        <v/>
      </c>
    </row>
    <row r="700" spans="1:72" hidden="1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1"/>
        <v/>
      </c>
    </row>
    <row r="701" spans="1:72" hidden="1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1"/>
        <v/>
      </c>
    </row>
    <row r="702" spans="1:72" hidden="1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1"/>
        <v/>
      </c>
    </row>
    <row r="703" spans="1:72" hidden="1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1"/>
        <v/>
      </c>
    </row>
    <row r="704" spans="1:72" hidden="1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1"/>
        <v/>
      </c>
    </row>
    <row r="705" spans="1:72" hidden="1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1"/>
        <v/>
      </c>
    </row>
    <row r="706" spans="1:72" hidden="1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1"/>
        <v/>
      </c>
    </row>
    <row r="707" spans="1:72" hidden="1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1"/>
        <v/>
      </c>
    </row>
    <row r="708" spans="1:72" hidden="1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1"/>
        <v/>
      </c>
    </row>
    <row r="709" spans="1:72" hidden="1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1"/>
        <v/>
      </c>
    </row>
    <row r="710" spans="1:72" hidden="1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1"/>
        <v/>
      </c>
    </row>
    <row r="711" spans="1:72" hidden="1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1"/>
        <v/>
      </c>
    </row>
    <row r="712" spans="1:72" hidden="1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2">IF(BN712="","",SUBSTITUTE(BM712," ","")&amp;SUBSTITUTE(BN712," ",""))</f>
        <v/>
      </c>
    </row>
    <row r="713" spans="1:72" hidden="1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2"/>
        <v/>
      </c>
    </row>
    <row r="714" spans="1:72" hidden="1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2"/>
        <v/>
      </c>
    </row>
    <row r="715" spans="1:72" hidden="1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2"/>
        <v/>
      </c>
    </row>
    <row r="716" spans="1:72" hidden="1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2"/>
        <v/>
      </c>
    </row>
    <row r="717" spans="1:72" hidden="1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2"/>
        <v/>
      </c>
    </row>
    <row r="718" spans="1:72" hidden="1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2"/>
        <v/>
      </c>
    </row>
    <row r="719" spans="1:72" hidden="1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2"/>
        <v/>
      </c>
    </row>
    <row r="720" spans="1:72" hidden="1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2"/>
        <v/>
      </c>
    </row>
    <row r="721" spans="1:72" hidden="1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2"/>
        <v/>
      </c>
    </row>
    <row r="722" spans="1:72" hidden="1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2"/>
        <v/>
      </c>
    </row>
    <row r="723" spans="1:72" hidden="1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2"/>
        <v/>
      </c>
    </row>
    <row r="724" spans="1:72" hidden="1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2"/>
        <v/>
      </c>
    </row>
    <row r="725" spans="1:72" hidden="1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2"/>
        <v/>
      </c>
    </row>
    <row r="726" spans="1:72" hidden="1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2"/>
        <v/>
      </c>
    </row>
    <row r="727" spans="1:72" hidden="1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2"/>
        <v/>
      </c>
    </row>
    <row r="728" spans="1:72" hidden="1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2"/>
        <v/>
      </c>
    </row>
    <row r="729" spans="1:72" hidden="1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2"/>
        <v/>
      </c>
    </row>
    <row r="730" spans="1:72" hidden="1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2"/>
        <v/>
      </c>
    </row>
    <row r="731" spans="1:72" hidden="1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2"/>
        <v/>
      </c>
    </row>
    <row r="732" spans="1:72" hidden="1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2"/>
        <v/>
      </c>
    </row>
    <row r="733" spans="1:72" hidden="1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2"/>
        <v/>
      </c>
    </row>
    <row r="734" spans="1:72" hidden="1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2"/>
        <v/>
      </c>
    </row>
    <row r="735" spans="1:72" hidden="1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2"/>
        <v/>
      </c>
    </row>
    <row r="736" spans="1:72" hidden="1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2"/>
        <v/>
      </c>
    </row>
    <row r="737" spans="1:72" hidden="1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2"/>
        <v/>
      </c>
    </row>
    <row r="738" spans="1:72" hidden="1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2"/>
        <v/>
      </c>
    </row>
    <row r="739" spans="1:72" hidden="1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2"/>
        <v/>
      </c>
    </row>
    <row r="740" spans="1:72" hidden="1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2"/>
        <v/>
      </c>
    </row>
    <row r="741" spans="1:72" hidden="1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2"/>
        <v/>
      </c>
    </row>
    <row r="742" spans="1:72" hidden="1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2"/>
        <v/>
      </c>
    </row>
    <row r="743" spans="1:72" hidden="1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2"/>
        <v/>
      </c>
    </row>
    <row r="744" spans="1:72" hidden="1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2"/>
        <v/>
      </c>
    </row>
    <row r="745" spans="1:72" hidden="1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2"/>
        <v/>
      </c>
    </row>
    <row r="746" spans="1:72" hidden="1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2"/>
        <v/>
      </c>
    </row>
    <row r="747" spans="1:72" hidden="1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2"/>
        <v/>
      </c>
    </row>
    <row r="748" spans="1:72" hidden="1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2"/>
        <v/>
      </c>
    </row>
    <row r="749" spans="1:72" hidden="1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2"/>
        <v/>
      </c>
    </row>
    <row r="750" spans="1:72" hidden="1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2"/>
        <v/>
      </c>
    </row>
    <row r="751" spans="1:72" hidden="1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2"/>
        <v/>
      </c>
    </row>
    <row r="752" spans="1:72" hidden="1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2"/>
        <v/>
      </c>
    </row>
    <row r="753" spans="1:72" hidden="1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2"/>
        <v/>
      </c>
    </row>
    <row r="754" spans="1:72" hidden="1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2"/>
        <v/>
      </c>
    </row>
    <row r="755" spans="1:72" hidden="1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2"/>
        <v/>
      </c>
    </row>
    <row r="756" spans="1:72" hidden="1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2"/>
        <v/>
      </c>
    </row>
    <row r="757" spans="1:72" hidden="1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2"/>
        <v/>
      </c>
    </row>
    <row r="758" spans="1:72" hidden="1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2"/>
        <v/>
      </c>
    </row>
    <row r="759" spans="1:72" hidden="1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2"/>
        <v/>
      </c>
    </row>
    <row r="760" spans="1:72" hidden="1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2"/>
        <v/>
      </c>
    </row>
    <row r="761" spans="1:72" hidden="1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2"/>
        <v/>
      </c>
    </row>
    <row r="762" spans="1:72" hidden="1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2"/>
        <v/>
      </c>
    </row>
    <row r="763" spans="1:72" hidden="1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2"/>
        <v/>
      </c>
    </row>
    <row r="764" spans="1:72" hidden="1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2"/>
        <v/>
      </c>
    </row>
    <row r="765" spans="1:72" hidden="1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2"/>
        <v/>
      </c>
    </row>
    <row r="766" spans="1:72" hidden="1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2"/>
        <v/>
      </c>
    </row>
    <row r="767" spans="1:72" hidden="1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2"/>
        <v/>
      </c>
    </row>
    <row r="768" spans="1:72" hidden="1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2"/>
        <v/>
      </c>
    </row>
    <row r="769" spans="1:72" hidden="1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2"/>
        <v/>
      </c>
    </row>
    <row r="770" spans="1:72" hidden="1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2"/>
        <v/>
      </c>
    </row>
    <row r="771" spans="1:72" hidden="1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2"/>
        <v/>
      </c>
    </row>
    <row r="772" spans="1:72" hidden="1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1058</v>
      </c>
      <c r="I772" s="106" t="s">
        <v>1058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1309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2"/>
        <v/>
      </c>
    </row>
    <row r="773" spans="1:72" hidden="1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2"/>
        <v/>
      </c>
    </row>
    <row r="774" spans="1:72" hidden="1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2"/>
        <v/>
      </c>
    </row>
    <row r="775" spans="1:72" hidden="1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2"/>
        <v/>
      </c>
    </row>
    <row r="776" spans="1:72" hidden="1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3">IF(BN776="","",SUBSTITUTE(BM776," ","")&amp;SUBSTITUTE(BN776," ",""))</f>
        <v/>
      </c>
    </row>
    <row r="777" spans="1:72" hidden="1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3"/>
        <v/>
      </c>
    </row>
    <row r="778" spans="1:72" hidden="1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3"/>
        <v/>
      </c>
    </row>
    <row r="779" spans="1:72" hidden="1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3"/>
        <v/>
      </c>
    </row>
    <row r="780" spans="1:72" hidden="1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3"/>
        <v/>
      </c>
    </row>
    <row r="781" spans="1:72" hidden="1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3"/>
        <v/>
      </c>
    </row>
    <row r="782" spans="1:72" hidden="1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3"/>
        <v/>
      </c>
    </row>
    <row r="783" spans="1:72" hidden="1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3"/>
        <v/>
      </c>
    </row>
    <row r="784" spans="1:72" hidden="1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3"/>
        <v/>
      </c>
    </row>
    <row r="785" spans="1:72" hidden="1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3"/>
        <v/>
      </c>
    </row>
    <row r="786" spans="1:72" hidden="1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3"/>
        <v/>
      </c>
    </row>
    <row r="787" spans="1:72" hidden="1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3"/>
        <v/>
      </c>
    </row>
    <row r="788" spans="1:72" hidden="1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3"/>
        <v/>
      </c>
    </row>
    <row r="789" spans="1:72" hidden="1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3"/>
        <v/>
      </c>
    </row>
    <row r="790" spans="1:72" hidden="1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3"/>
        <v/>
      </c>
    </row>
    <row r="791" spans="1:72" hidden="1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3"/>
        <v/>
      </c>
    </row>
    <row r="792" spans="1:72" hidden="1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3"/>
        <v/>
      </c>
    </row>
    <row r="793" spans="1:72" hidden="1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3"/>
        <v/>
      </c>
    </row>
    <row r="794" spans="1:72" hidden="1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3"/>
        <v/>
      </c>
    </row>
    <row r="795" spans="1:72" hidden="1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3"/>
        <v/>
      </c>
    </row>
    <row r="796" spans="1:72" hidden="1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3"/>
        <v/>
      </c>
    </row>
    <row r="797" spans="1:72" hidden="1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3"/>
        <v/>
      </c>
    </row>
    <row r="798" spans="1:72" hidden="1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3"/>
        <v/>
      </c>
    </row>
    <row r="799" spans="1:72" hidden="1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3"/>
        <v/>
      </c>
    </row>
    <row r="800" spans="1:72" hidden="1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3"/>
        <v/>
      </c>
    </row>
    <row r="801" spans="1:72" hidden="1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3"/>
        <v/>
      </c>
    </row>
    <row r="802" spans="1:72" hidden="1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3"/>
        <v/>
      </c>
    </row>
    <row r="803" spans="1:72" hidden="1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3"/>
        <v/>
      </c>
    </row>
    <row r="804" spans="1:72" hidden="1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3"/>
        <v/>
      </c>
    </row>
    <row r="805" spans="1:72" hidden="1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3"/>
        <v/>
      </c>
    </row>
    <row r="806" spans="1:72" hidden="1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3"/>
        <v/>
      </c>
    </row>
    <row r="807" spans="1:72" hidden="1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3"/>
        <v/>
      </c>
    </row>
    <row r="808" spans="1:72" hidden="1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3"/>
        <v/>
      </c>
    </row>
    <row r="809" spans="1:72" hidden="1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3"/>
        <v/>
      </c>
    </row>
    <row r="810" spans="1:72" hidden="1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3"/>
        <v/>
      </c>
    </row>
    <row r="811" spans="1:72" hidden="1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3"/>
        <v/>
      </c>
    </row>
    <row r="812" spans="1:72" hidden="1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3"/>
        <v/>
      </c>
    </row>
    <row r="813" spans="1:72" hidden="1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3"/>
        <v/>
      </c>
    </row>
    <row r="814" spans="1:72" hidden="1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3"/>
        <v/>
      </c>
    </row>
    <row r="815" spans="1:72" hidden="1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3"/>
        <v/>
      </c>
    </row>
    <row r="816" spans="1:72" hidden="1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3"/>
        <v/>
      </c>
    </row>
    <row r="817" spans="1:72" hidden="1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3"/>
        <v/>
      </c>
    </row>
    <row r="818" spans="1:72" hidden="1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3"/>
        <v/>
      </c>
    </row>
    <row r="819" spans="1:72" hidden="1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3"/>
        <v/>
      </c>
    </row>
    <row r="820" spans="1:72" hidden="1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3"/>
        <v/>
      </c>
    </row>
    <row r="821" spans="1:72" hidden="1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3"/>
        <v/>
      </c>
    </row>
    <row r="822" spans="1:72" hidden="1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3"/>
        <v/>
      </c>
    </row>
    <row r="823" spans="1:72" hidden="1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3"/>
        <v/>
      </c>
    </row>
    <row r="824" spans="1:72" hidden="1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3"/>
        <v/>
      </c>
    </row>
    <row r="825" spans="1:72" hidden="1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3"/>
        <v/>
      </c>
    </row>
    <row r="826" spans="1:72" hidden="1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3"/>
        <v/>
      </c>
    </row>
    <row r="827" spans="1:72" hidden="1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3"/>
        <v/>
      </c>
    </row>
    <row r="828" spans="1:72" hidden="1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3"/>
        <v/>
      </c>
    </row>
    <row r="829" spans="1:72" hidden="1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3"/>
        <v/>
      </c>
    </row>
    <row r="830" spans="1:72" hidden="1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3"/>
        <v/>
      </c>
    </row>
    <row r="831" spans="1:72" hidden="1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3"/>
        <v/>
      </c>
    </row>
    <row r="832" spans="1:72" hidden="1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3"/>
        <v/>
      </c>
    </row>
    <row r="833" spans="1:72" hidden="1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3"/>
        <v/>
      </c>
    </row>
    <row r="834" spans="1:72" hidden="1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3"/>
        <v/>
      </c>
    </row>
    <row r="835" spans="1:72" hidden="1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3"/>
        <v/>
      </c>
    </row>
    <row r="836" spans="1:72" hidden="1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3"/>
        <v/>
      </c>
    </row>
    <row r="837" spans="1:72" hidden="1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3"/>
        <v/>
      </c>
    </row>
    <row r="838" spans="1:72" hidden="1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3"/>
        <v/>
      </c>
    </row>
    <row r="839" spans="1:72" hidden="1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3"/>
        <v/>
      </c>
    </row>
    <row r="840" spans="1:72" hidden="1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4">IF(BN840="","",SUBSTITUTE(BM840," ","")&amp;SUBSTITUTE(BN840," ",""))</f>
        <v/>
      </c>
    </row>
    <row r="841" spans="1:72" hidden="1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4"/>
        <v/>
      </c>
    </row>
    <row r="842" spans="1:72" hidden="1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4"/>
        <v/>
      </c>
    </row>
    <row r="843" spans="1:72" hidden="1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4"/>
        <v/>
      </c>
    </row>
    <row r="844" spans="1:72" hidden="1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4"/>
        <v/>
      </c>
    </row>
    <row r="845" spans="1:72" hidden="1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4"/>
        <v/>
      </c>
    </row>
    <row r="846" spans="1:72" hidden="1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4"/>
        <v/>
      </c>
    </row>
    <row r="847" spans="1:72" hidden="1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4"/>
        <v/>
      </c>
    </row>
    <row r="848" spans="1:72" hidden="1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4"/>
        <v/>
      </c>
    </row>
    <row r="849" spans="1:72" hidden="1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4"/>
        <v/>
      </c>
    </row>
    <row r="850" spans="1:72" hidden="1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4"/>
        <v/>
      </c>
    </row>
    <row r="851" spans="1:72" hidden="1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4"/>
        <v/>
      </c>
    </row>
    <row r="852" spans="1:72" hidden="1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4"/>
        <v/>
      </c>
    </row>
    <row r="853" spans="1:72" hidden="1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4"/>
        <v/>
      </c>
    </row>
    <row r="854" spans="1:72" hidden="1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4"/>
        <v/>
      </c>
    </row>
    <row r="855" spans="1:72" hidden="1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4"/>
        <v/>
      </c>
    </row>
    <row r="856" spans="1:72" hidden="1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4"/>
        <v/>
      </c>
    </row>
    <row r="857" spans="1:72" hidden="1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4"/>
        <v/>
      </c>
    </row>
    <row r="858" spans="1:72" hidden="1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4"/>
        <v/>
      </c>
    </row>
    <row r="859" spans="1:72" hidden="1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4"/>
        <v/>
      </c>
    </row>
    <row r="860" spans="1:72" hidden="1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4"/>
        <v/>
      </c>
    </row>
    <row r="861" spans="1:72" hidden="1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4"/>
        <v/>
      </c>
    </row>
    <row r="862" spans="1:72" hidden="1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4"/>
        <v/>
      </c>
    </row>
    <row r="863" spans="1:72" hidden="1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4"/>
        <v/>
      </c>
    </row>
    <row r="864" spans="1:72" hidden="1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4"/>
        <v/>
      </c>
    </row>
    <row r="865" spans="1:72" hidden="1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4"/>
        <v/>
      </c>
    </row>
    <row r="866" spans="1:72" hidden="1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4"/>
        <v/>
      </c>
    </row>
    <row r="867" spans="1:72" hidden="1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4"/>
        <v/>
      </c>
    </row>
    <row r="868" spans="1:72" hidden="1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4"/>
        <v/>
      </c>
    </row>
    <row r="869" spans="1:72" hidden="1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4"/>
        <v/>
      </c>
    </row>
    <row r="870" spans="1:72" hidden="1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4"/>
        <v/>
      </c>
    </row>
    <row r="871" spans="1:72" hidden="1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4"/>
        <v/>
      </c>
    </row>
    <row r="872" spans="1:72" hidden="1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4"/>
        <v/>
      </c>
    </row>
    <row r="873" spans="1:72" hidden="1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4"/>
        <v/>
      </c>
    </row>
    <row r="874" spans="1:72" hidden="1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4"/>
        <v/>
      </c>
    </row>
    <row r="875" spans="1:72" hidden="1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4"/>
        <v/>
      </c>
    </row>
    <row r="876" spans="1:72" hidden="1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4"/>
        <v/>
      </c>
    </row>
    <row r="877" spans="1:72" hidden="1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4"/>
        <v/>
      </c>
    </row>
    <row r="878" spans="1:72" hidden="1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4"/>
        <v/>
      </c>
    </row>
    <row r="879" spans="1:72" hidden="1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4"/>
        <v/>
      </c>
    </row>
    <row r="880" spans="1:72" hidden="1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4"/>
        <v/>
      </c>
    </row>
    <row r="881" spans="1:72" hidden="1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4"/>
        <v/>
      </c>
    </row>
    <row r="882" spans="1:72" hidden="1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4"/>
        <v/>
      </c>
    </row>
    <row r="883" spans="1:72" hidden="1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4"/>
        <v/>
      </c>
    </row>
    <row r="884" spans="1:72" hidden="1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4"/>
        <v/>
      </c>
    </row>
    <row r="885" spans="1:72" hidden="1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4"/>
        <v/>
      </c>
    </row>
    <row r="886" spans="1:72" hidden="1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4"/>
        <v/>
      </c>
    </row>
    <row r="887" spans="1:72" hidden="1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4"/>
        <v/>
      </c>
    </row>
    <row r="888" spans="1:72" hidden="1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4"/>
        <v/>
      </c>
    </row>
    <row r="889" spans="1:72" hidden="1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4"/>
        <v/>
      </c>
    </row>
    <row r="890" spans="1:72" hidden="1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4"/>
        <v/>
      </c>
    </row>
    <row r="891" spans="1:72" hidden="1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4"/>
        <v/>
      </c>
    </row>
    <row r="892" spans="1:72" hidden="1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4"/>
        <v/>
      </c>
    </row>
    <row r="893" spans="1:72" hidden="1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4"/>
        <v/>
      </c>
    </row>
    <row r="894" spans="1:72" hidden="1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4"/>
        <v/>
      </c>
    </row>
    <row r="895" spans="1:72" hidden="1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4"/>
        <v/>
      </c>
    </row>
    <row r="896" spans="1:72" hidden="1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4"/>
        <v/>
      </c>
    </row>
    <row r="897" spans="1:72" hidden="1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4"/>
        <v/>
      </c>
    </row>
    <row r="898" spans="1:72" hidden="1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4"/>
        <v/>
      </c>
    </row>
    <row r="899" spans="1:72" hidden="1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4"/>
        <v/>
      </c>
    </row>
    <row r="900" spans="1:72" hidden="1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4"/>
        <v/>
      </c>
    </row>
    <row r="901" spans="1:72" hidden="1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4"/>
        <v/>
      </c>
    </row>
    <row r="902" spans="1:72" hidden="1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4"/>
        <v/>
      </c>
    </row>
    <row r="903" spans="1:72" hidden="1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4"/>
        <v/>
      </c>
    </row>
    <row r="904" spans="1:72" hidden="1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5">IF(BN904="","",SUBSTITUTE(BM904," ","")&amp;SUBSTITUTE(BN904," ",""))</f>
        <v/>
      </c>
    </row>
    <row r="905" spans="1:72" hidden="1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5"/>
        <v/>
      </c>
    </row>
    <row r="906" spans="1:72" hidden="1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5"/>
        <v/>
      </c>
    </row>
    <row r="907" spans="1:72" hidden="1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5"/>
        <v/>
      </c>
    </row>
    <row r="908" spans="1:72" hidden="1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5"/>
        <v/>
      </c>
    </row>
    <row r="909" spans="1:72" hidden="1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5"/>
        <v/>
      </c>
    </row>
    <row r="910" spans="1:72" hidden="1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5"/>
        <v/>
      </c>
    </row>
    <row r="911" spans="1:72" hidden="1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5"/>
        <v/>
      </c>
    </row>
    <row r="912" spans="1:72" hidden="1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5"/>
        <v/>
      </c>
    </row>
    <row r="913" spans="1:72" hidden="1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5"/>
        <v/>
      </c>
    </row>
    <row r="914" spans="1:72" hidden="1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5"/>
        <v/>
      </c>
    </row>
    <row r="915" spans="1:72" hidden="1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5"/>
        <v/>
      </c>
    </row>
    <row r="916" spans="1:72" hidden="1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5"/>
        <v/>
      </c>
    </row>
    <row r="917" spans="1:72" hidden="1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5"/>
        <v/>
      </c>
    </row>
    <row r="918" spans="1:72" hidden="1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5"/>
        <v/>
      </c>
    </row>
    <row r="919" spans="1:72" hidden="1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5"/>
        <v/>
      </c>
    </row>
    <row r="920" spans="1:72" hidden="1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5"/>
        <v/>
      </c>
    </row>
    <row r="921" spans="1:72" hidden="1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5"/>
        <v/>
      </c>
    </row>
    <row r="922" spans="1:72" hidden="1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5"/>
        <v/>
      </c>
    </row>
    <row r="923" spans="1:72" hidden="1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5"/>
        <v/>
      </c>
    </row>
    <row r="924" spans="1:72" hidden="1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5"/>
        <v/>
      </c>
    </row>
    <row r="925" spans="1:72" hidden="1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5"/>
        <v/>
      </c>
    </row>
    <row r="926" spans="1:72" hidden="1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5"/>
        <v/>
      </c>
    </row>
    <row r="927" spans="1:72" hidden="1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5"/>
        <v/>
      </c>
    </row>
    <row r="928" spans="1:72" hidden="1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5"/>
        <v/>
      </c>
    </row>
    <row r="929" spans="1:72" hidden="1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5"/>
        <v/>
      </c>
    </row>
    <row r="930" spans="1:72" hidden="1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5"/>
        <v/>
      </c>
    </row>
    <row r="931" spans="1:72" hidden="1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5"/>
        <v/>
      </c>
    </row>
    <row r="932" spans="1:72" hidden="1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5"/>
        <v/>
      </c>
    </row>
    <row r="933" spans="1:72" hidden="1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5"/>
        <v/>
      </c>
    </row>
    <row r="934" spans="1:72" hidden="1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5"/>
        <v/>
      </c>
    </row>
    <row r="935" spans="1:72" hidden="1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5"/>
        <v/>
      </c>
    </row>
    <row r="936" spans="1:72" hidden="1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5"/>
        <v/>
      </c>
    </row>
    <row r="937" spans="1:72" hidden="1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5"/>
        <v/>
      </c>
    </row>
    <row r="938" spans="1:72" hidden="1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5"/>
        <v/>
      </c>
    </row>
    <row r="939" spans="1:72" hidden="1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5"/>
        <v/>
      </c>
    </row>
    <row r="940" spans="1:72" hidden="1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5"/>
        <v/>
      </c>
    </row>
    <row r="941" spans="1:72" hidden="1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5"/>
        <v/>
      </c>
    </row>
    <row r="942" spans="1:72" hidden="1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5"/>
        <v/>
      </c>
    </row>
    <row r="943" spans="1:72" hidden="1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5"/>
        <v/>
      </c>
    </row>
    <row r="944" spans="1:72" hidden="1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5"/>
        <v/>
      </c>
    </row>
    <row r="945" spans="1:72" hidden="1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5"/>
        <v/>
      </c>
    </row>
    <row r="946" spans="1:72" hidden="1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5"/>
        <v/>
      </c>
    </row>
    <row r="947" spans="1:72" hidden="1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5"/>
        <v/>
      </c>
    </row>
    <row r="948" spans="1:72" hidden="1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5"/>
        <v/>
      </c>
    </row>
    <row r="949" spans="1:72" hidden="1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5"/>
        <v/>
      </c>
    </row>
    <row r="950" spans="1:72" hidden="1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5"/>
        <v/>
      </c>
    </row>
    <row r="951" spans="1:72" hidden="1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5"/>
        <v/>
      </c>
    </row>
    <row r="952" spans="1:72" hidden="1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5"/>
        <v/>
      </c>
    </row>
    <row r="953" spans="1:72" hidden="1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5"/>
        <v/>
      </c>
    </row>
    <row r="954" spans="1:72" hidden="1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5"/>
        <v/>
      </c>
    </row>
    <row r="955" spans="1:72" hidden="1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5"/>
        <v/>
      </c>
    </row>
    <row r="956" spans="1:72" hidden="1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5"/>
        <v/>
      </c>
    </row>
    <row r="957" spans="1:72" hidden="1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5"/>
        <v/>
      </c>
    </row>
    <row r="958" spans="1:72" hidden="1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5"/>
        <v/>
      </c>
    </row>
    <row r="959" spans="1:72" hidden="1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5"/>
        <v/>
      </c>
    </row>
    <row r="960" spans="1:72" hidden="1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5"/>
        <v/>
      </c>
    </row>
    <row r="961" spans="1:72" hidden="1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5"/>
        <v/>
      </c>
    </row>
    <row r="962" spans="1:72" hidden="1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5"/>
        <v/>
      </c>
    </row>
    <row r="963" spans="1:72" hidden="1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5"/>
        <v/>
      </c>
    </row>
    <row r="964" spans="1:72" hidden="1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5"/>
        <v/>
      </c>
    </row>
    <row r="965" spans="1:72" hidden="1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5"/>
        <v/>
      </c>
    </row>
    <row r="966" spans="1:72" hidden="1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5"/>
        <v/>
      </c>
    </row>
    <row r="967" spans="1:72" hidden="1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5"/>
        <v/>
      </c>
    </row>
    <row r="968" spans="1:72" hidden="1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6">IF(BN968="","",SUBSTITUTE(BM968," ","")&amp;SUBSTITUTE(BN968," ",""))</f>
        <v/>
      </c>
    </row>
    <row r="969" spans="1:72" hidden="1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6"/>
        <v/>
      </c>
    </row>
    <row r="970" spans="1:72" hidden="1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6"/>
        <v/>
      </c>
    </row>
    <row r="971" spans="1:72" hidden="1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6"/>
        <v/>
      </c>
    </row>
    <row r="972" spans="1:72" hidden="1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6"/>
        <v/>
      </c>
    </row>
    <row r="973" spans="1:72" hidden="1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6"/>
        <v/>
      </c>
    </row>
    <row r="974" spans="1:72" hidden="1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6"/>
        <v/>
      </c>
    </row>
    <row r="975" spans="1:72" hidden="1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6"/>
        <v/>
      </c>
    </row>
    <row r="976" spans="1:72" hidden="1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6"/>
        <v/>
      </c>
    </row>
    <row r="977" spans="1:72" hidden="1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6"/>
        <v/>
      </c>
    </row>
    <row r="978" spans="1:72" hidden="1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6"/>
        <v/>
      </c>
    </row>
    <row r="979" spans="1:72" hidden="1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6"/>
        <v/>
      </c>
    </row>
    <row r="980" spans="1:72" hidden="1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6"/>
        <v/>
      </c>
    </row>
    <row r="981" spans="1:72" hidden="1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6"/>
        <v/>
      </c>
    </row>
    <row r="982" spans="1:72" hidden="1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6"/>
        <v/>
      </c>
    </row>
    <row r="983" spans="1:72" hidden="1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6"/>
        <v/>
      </c>
    </row>
    <row r="984" spans="1:72" hidden="1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6"/>
        <v/>
      </c>
    </row>
    <row r="985" spans="1:72" hidden="1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6"/>
        <v/>
      </c>
    </row>
    <row r="986" spans="1:72" hidden="1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6"/>
        <v/>
      </c>
    </row>
    <row r="987" spans="1:72" hidden="1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6"/>
        <v/>
      </c>
    </row>
    <row r="988" spans="1:72" hidden="1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6"/>
        <v/>
      </c>
    </row>
    <row r="989" spans="1:72" hidden="1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6"/>
        <v/>
      </c>
    </row>
    <row r="990" spans="1:72" hidden="1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6"/>
        <v/>
      </c>
    </row>
    <row r="991" spans="1:72" hidden="1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6"/>
        <v/>
      </c>
    </row>
    <row r="992" spans="1:72" hidden="1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6"/>
        <v/>
      </c>
    </row>
    <row r="993" spans="1:72" hidden="1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6"/>
        <v/>
      </c>
    </row>
    <row r="994" spans="1:72" hidden="1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6"/>
        <v/>
      </c>
    </row>
    <row r="995" spans="1:72" hidden="1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6"/>
        <v/>
      </c>
    </row>
    <row r="996" spans="1:72" hidden="1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6"/>
        <v/>
      </c>
    </row>
    <row r="997" spans="1:72" hidden="1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6"/>
        <v/>
      </c>
    </row>
    <row r="998" spans="1:72" hidden="1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6"/>
        <v/>
      </c>
    </row>
    <row r="999" spans="1:72" hidden="1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6"/>
        <v/>
      </c>
    </row>
    <row r="1000" spans="1:72" hidden="1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6"/>
        <v/>
      </c>
    </row>
    <row r="1001" spans="1:72" hidden="1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1118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1310</v>
      </c>
      <c r="W1001" s="151" t="s">
        <v>1093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1310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6"/>
        <v/>
      </c>
    </row>
  </sheetData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5 Y40:Z43 Y45:Z47 Y53:Z67 Y69:Z74 Y76:Z76 Y79:Z80 Y83:Z90 Y92:Z92 Y94:Z94 Y98:Z172 Z174:Z178 Y173:Y178 Y179:Z200 Z203:Z206 Y202:Y206 Y207:Z1001">
    <cfRule type="cellIs" dxfId="213" priority="54053" operator="equal">
      <formula>"OPORTUNIDADE"</formula>
    </cfRule>
  </conditionalFormatting>
  <conditionalFormatting sqref="Y40:Z43 Y45:Z47 Y53:Z67 Y69:Z74 Y76:Z76 Y79:Z80 Y83:Z90 Y92:Z92 Y94:Z94 Y98:Z172 Z174:Z178 Y173:Y178 Y179:Z200 Z203:Z206 Y202:Y206 Y207:Z1001">
    <cfRule type="cellIs" dxfId="212" priority="11639" operator="equal">
      <formula>"NÃO"</formula>
    </cfRule>
    <cfRule type="cellIs" dxfId="211" priority="11640" operator="equal">
      <formula>"SIM"</formula>
    </cfRule>
  </conditionalFormatting>
  <conditionalFormatting sqref="AZ6:AZ1001">
    <cfRule type="expression" dxfId="210" priority="54095">
      <formula>#REF!=1</formula>
    </cfRule>
  </conditionalFormatting>
  <conditionalFormatting sqref="BE6:BE1001 AY6:AY1001 U6:U1001">
    <cfRule type="cellIs" dxfId="209" priority="54079" operator="equal">
      <formula>"ERRO"</formula>
    </cfRule>
  </conditionalFormatting>
  <conditionalFormatting sqref="BQ6:BQ1001">
    <cfRule type="cellIs" dxfId="208" priority="54074" operator="equal">
      <formula>"Produção e Intervalo"</formula>
    </cfRule>
    <cfRule type="cellIs" dxfId="207" priority="54075" operator="equal">
      <formula>"Aderente"</formula>
    </cfRule>
    <cfRule type="cellIs" dxfId="206" priority="54076" operator="equal">
      <formula>"Intervalo"</formula>
    </cfRule>
    <cfRule type="cellIs" dxfId="205" priority="54077" operator="equal">
      <formula>"Produção"</formula>
    </cfRule>
    <cfRule type="cellIs" dxfId="204" priority="54078" operator="equal">
      <formula>"ERRO"</formula>
    </cfRule>
  </conditionalFormatting>
  <conditionalFormatting sqref="BR6:BS1001">
    <cfRule type="cellIs" dxfId="203" priority="54056" operator="equal">
      <formula>"*"</formula>
    </cfRule>
    <cfRule type="cellIs" dxfId="202" priority="54057" operator="greaterThanOrEqual">
      <formula>1</formula>
    </cfRule>
    <cfRule type="cellIs" dxfId="201" priority="54058" operator="lessThan">
      <formula>1</formula>
    </cfRule>
  </conditionalFormatting>
  <conditionalFormatting sqref="BK949 BK81 BK83:BK84 BK101 BK67 BK69 BK72:BK73 BJ9:BJ1001">
    <cfRule type="iconSet" priority="60843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145 BK125 BK127 BK137 BK118:BK119 BK179:BK195 BK169 BK164 BK148 BK171 BK151 BK198:BK948">
    <cfRule type="iconSet" priority="60845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200" priority="182" operator="equal">
      <formula>"OPORTUNIDADE"</formula>
    </cfRule>
  </conditionalFormatting>
  <conditionalFormatting sqref="Y6:Z39">
    <cfRule type="cellIs" dxfId="199" priority="180" operator="equal">
      <formula>"NÃO"</formula>
    </cfRule>
    <cfRule type="cellIs" dxfId="198" priority="181" operator="equal">
      <formula>"SIM"</formula>
    </cfRule>
  </conditionalFormatting>
  <conditionalFormatting sqref="BH6:BH8">
    <cfRule type="iconSet" priority="178">
      <iconSet showValue="0">
        <cfvo type="percent" val="0"/>
        <cfvo type="num" val="1"/>
        <cfvo type="num" val="1" gte="0"/>
      </iconSet>
    </cfRule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197" priority="150" operator="equal">
      <formula>"OPORTUNIDADE"</formula>
    </cfRule>
  </conditionalFormatting>
  <conditionalFormatting sqref="Y44:Z44">
    <cfRule type="cellIs" dxfId="196" priority="148" operator="equal">
      <formula>"NÃO"</formula>
    </cfRule>
    <cfRule type="cellIs" dxfId="195" priority="149" operator="equal">
      <formula>"SIM"</formula>
    </cfRule>
  </conditionalFormatting>
  <conditionalFormatting sqref="Y48:Z52">
    <cfRule type="cellIs" dxfId="194" priority="147" operator="equal">
      <formula>"OPORTUNIDADE"</formula>
    </cfRule>
  </conditionalFormatting>
  <conditionalFormatting sqref="Y48:Z52">
    <cfRule type="cellIs" dxfId="193" priority="145" operator="equal">
      <formula>"NÃO"</formula>
    </cfRule>
    <cfRule type="cellIs" dxfId="192" priority="146" operator="equal">
      <formula>"SIM"</formula>
    </cfRule>
  </conditionalFormatting>
  <conditionalFormatting sqref="Y68:Z68">
    <cfRule type="cellIs" dxfId="191" priority="141" operator="equal">
      <formula>"OPORTUNIDADE"</formula>
    </cfRule>
  </conditionalFormatting>
  <conditionalFormatting sqref="Y68:Z68">
    <cfRule type="cellIs" dxfId="190" priority="139" operator="equal">
      <formula>"NÃO"</formula>
    </cfRule>
    <cfRule type="cellIs" dxfId="189" priority="140" operator="equal">
      <formula>"SIM"</formula>
    </cfRule>
  </conditionalFormatting>
  <conditionalFormatting sqref="Y75:Z75">
    <cfRule type="cellIs" dxfId="188" priority="138" operator="equal">
      <formula>"OPORTUNIDADE"</formula>
    </cfRule>
  </conditionalFormatting>
  <conditionalFormatting sqref="Y75:Z75">
    <cfRule type="cellIs" dxfId="187" priority="136" operator="equal">
      <formula>"NÃO"</formula>
    </cfRule>
    <cfRule type="cellIs" dxfId="186" priority="137" operator="equal">
      <formula>"SIM"</formula>
    </cfRule>
  </conditionalFormatting>
  <conditionalFormatting sqref="Y77:Z78">
    <cfRule type="cellIs" dxfId="185" priority="135" operator="equal">
      <formula>"OPORTUNIDADE"</formula>
    </cfRule>
  </conditionalFormatting>
  <conditionalFormatting sqref="Y77:Z78">
    <cfRule type="cellIs" dxfId="184" priority="133" operator="equal">
      <formula>"NÃO"</formula>
    </cfRule>
    <cfRule type="cellIs" dxfId="183" priority="134" operator="equal">
      <formula>"SIM"</formula>
    </cfRule>
  </conditionalFormatting>
  <conditionalFormatting sqref="Y81:Z81">
    <cfRule type="cellIs" dxfId="182" priority="132" operator="equal">
      <formula>"OPORTUNIDADE"</formula>
    </cfRule>
  </conditionalFormatting>
  <conditionalFormatting sqref="Y81:Z81">
    <cfRule type="cellIs" dxfId="181" priority="130" operator="equal">
      <formula>"NÃO"</formula>
    </cfRule>
    <cfRule type="cellIs" dxfId="180" priority="131" operator="equal">
      <formula>"SIM"</formula>
    </cfRule>
  </conditionalFormatting>
  <conditionalFormatting sqref="Y82:Z82">
    <cfRule type="cellIs" dxfId="179" priority="129" operator="equal">
      <formula>"OPORTUNIDADE"</formula>
    </cfRule>
  </conditionalFormatting>
  <conditionalFormatting sqref="Y82:Z82">
    <cfRule type="cellIs" dxfId="178" priority="127" operator="equal">
      <formula>"NÃO"</formula>
    </cfRule>
    <cfRule type="cellIs" dxfId="177" priority="128" operator="equal">
      <formula>"SIM"</formula>
    </cfRule>
  </conditionalFormatting>
  <conditionalFormatting sqref="Y91:Z91">
    <cfRule type="cellIs" dxfId="176" priority="126" operator="equal">
      <formula>"OPORTUNIDADE"</formula>
    </cfRule>
  </conditionalFormatting>
  <conditionalFormatting sqref="Y91:Z91">
    <cfRule type="cellIs" dxfId="175" priority="124" operator="equal">
      <formula>"NÃO"</formula>
    </cfRule>
    <cfRule type="cellIs" dxfId="174" priority="125" operator="equal">
      <formula>"SIM"</formula>
    </cfRule>
  </conditionalFormatting>
  <conditionalFormatting sqref="Y93:Z93">
    <cfRule type="cellIs" dxfId="173" priority="123" operator="equal">
      <formula>"OPORTUNIDADE"</formula>
    </cfRule>
  </conditionalFormatting>
  <conditionalFormatting sqref="Y93:Z93">
    <cfRule type="cellIs" dxfId="172" priority="121" operator="equal">
      <formula>"NÃO"</formula>
    </cfRule>
    <cfRule type="cellIs" dxfId="171" priority="122" operator="equal">
      <formula>"SIM"</formula>
    </cfRule>
  </conditionalFormatting>
  <conditionalFormatting sqref="Y95:Z95">
    <cfRule type="cellIs" dxfId="170" priority="120" operator="equal">
      <formula>"OPORTUNIDADE"</formula>
    </cfRule>
  </conditionalFormatting>
  <conditionalFormatting sqref="Y95:Z95">
    <cfRule type="cellIs" dxfId="169" priority="118" operator="equal">
      <formula>"NÃO"</formula>
    </cfRule>
    <cfRule type="cellIs" dxfId="168" priority="119" operator="equal">
      <formula>"SIM"</formula>
    </cfRule>
  </conditionalFormatting>
  <conditionalFormatting sqref="Y96:Z97">
    <cfRule type="cellIs" dxfId="167" priority="117" operator="equal">
      <formula>"OPORTUNIDADE"</formula>
    </cfRule>
  </conditionalFormatting>
  <conditionalFormatting sqref="Y96:Z97">
    <cfRule type="cellIs" dxfId="166" priority="115" operator="equal">
      <formula>"NÃO"</formula>
    </cfRule>
    <cfRule type="cellIs" dxfId="165" priority="116" operator="equal">
      <formula>"SIM"</formula>
    </cfRule>
  </conditionalFormatting>
  <conditionalFormatting sqref="BK95:BK99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0946">
      <iconSet showValue="0">
        <cfvo type="percent" val="0"/>
        <cfvo type="num" val="1"/>
        <cfvo type="num" val="1" gte="0"/>
      </iconSet>
    </cfRule>
    <cfRule type="iconSet" priority="60947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0950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48 BP116:BP119 BP127:BP133 BP138 BP135:BP136 BP122:BP123 BP177:BP195 BP169 BP164 BP171:BP173 BP153 BP150:BP151 BP155:BP158 BP197:BP1001">
    <cfRule type="iconSet" priority="60952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Z173">
    <cfRule type="cellIs" dxfId="164" priority="60" operator="equal">
      <formula>"OPORTUNIDADE"</formula>
    </cfRule>
  </conditionalFormatting>
  <conditionalFormatting sqref="Z173">
    <cfRule type="cellIs" dxfId="163" priority="58" operator="equal">
      <formula>"NÃO"</formula>
    </cfRule>
    <cfRule type="cellIs" dxfId="162" priority="59" operator="equal">
      <formula>"SIM"</formula>
    </cfRule>
  </conditionalFormatting>
  <conditionalFormatting sqref="BP13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74:BK17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59:BK160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159:BP160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62:BK16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162:BP16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52:BK15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77:BK178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Z201">
    <cfRule type="cellIs" dxfId="161" priority="17" operator="equal">
      <formula>"OPORTUNIDADE"</formula>
    </cfRule>
  </conditionalFormatting>
  <conditionalFormatting sqref="Z201">
    <cfRule type="cellIs" dxfId="160" priority="15" operator="equal">
      <formula>"NÃO"</formula>
    </cfRule>
    <cfRule type="cellIs" dxfId="159" priority="16" operator="equal">
      <formula>"SIM"</formula>
    </cfRule>
  </conditionalFormatting>
  <conditionalFormatting sqref="Z202">
    <cfRule type="cellIs" dxfId="158" priority="14" operator="equal">
      <formula>"OPORTUNIDADE"</formula>
    </cfRule>
  </conditionalFormatting>
  <conditionalFormatting sqref="Z202">
    <cfRule type="cellIs" dxfId="157" priority="12" operator="equal">
      <formula>"NÃO"</formula>
    </cfRule>
    <cfRule type="cellIs" dxfId="156" priority="13" operator="equal">
      <formula>"SIM"</formula>
    </cfRule>
  </conditionalFormatting>
  <conditionalFormatting sqref="BP14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Y201">
    <cfRule type="cellIs" dxfId="155" priority="6" operator="equal">
      <formula>"OPORTUNIDADE"</formula>
    </cfRule>
  </conditionalFormatting>
  <conditionalFormatting sqref="Y201">
    <cfRule type="cellIs" dxfId="154" priority="4" operator="equal">
      <formula>"NÃO"</formula>
    </cfRule>
    <cfRule type="cellIs" dxfId="153" priority="5" operator="equal">
      <formula>"SIM"</formula>
    </cfRule>
  </conditionalFormatting>
  <conditionalFormatting sqref="BK19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20" t="s">
        <v>1311</v>
      </c>
      <c r="C2" s="220"/>
      <c r="D2" s="220"/>
      <c r="E2" s="220"/>
      <c r="F2" s="220"/>
      <c r="G2" s="220"/>
    </row>
    <row r="3" spans="2:7" ht="15" customHeight="1">
      <c r="B3" s="221"/>
      <c r="C3" s="221"/>
      <c r="D3" s="221"/>
      <c r="E3" s="221"/>
      <c r="F3" s="221"/>
      <c r="G3" s="221"/>
    </row>
    <row r="4" spans="2:7">
      <c r="B4" s="160" t="s">
        <v>1312</v>
      </c>
      <c r="C4" s="160" t="s">
        <v>1313</v>
      </c>
      <c r="D4" s="160" t="s">
        <v>1314</v>
      </c>
      <c r="E4" s="160" t="s">
        <v>1315</v>
      </c>
      <c r="F4" s="160" t="s">
        <v>4</v>
      </c>
      <c r="G4" s="160" t="s">
        <v>1316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1317</v>
      </c>
      <c r="C6" s="161">
        <v>407867</v>
      </c>
      <c r="D6" s="161" t="s">
        <v>1318</v>
      </c>
      <c r="E6" s="161" t="s">
        <v>789</v>
      </c>
      <c r="F6" s="161" t="s">
        <v>1319</v>
      </c>
      <c r="G6" s="162"/>
    </row>
    <row r="7" spans="2:7">
      <c r="B7" s="161" t="s">
        <v>1320</v>
      </c>
      <c r="C7" s="161">
        <v>293644</v>
      </c>
      <c r="D7" s="161" t="s">
        <v>1321</v>
      </c>
      <c r="E7" s="161" t="s">
        <v>789</v>
      </c>
      <c r="F7" s="161" t="s">
        <v>1319</v>
      </c>
      <c r="G7" s="162"/>
    </row>
    <row r="8" spans="2:7">
      <c r="B8" s="161" t="s">
        <v>1322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1323</v>
      </c>
      <c r="C9" s="161">
        <v>256790</v>
      </c>
      <c r="D9" s="161" t="s">
        <v>1324</v>
      </c>
      <c r="E9" s="161" t="s">
        <v>790</v>
      </c>
      <c r="F9" s="161" t="s">
        <v>1325</v>
      </c>
      <c r="G9" s="162">
        <v>46357</v>
      </c>
    </row>
    <row r="10" spans="2:7">
      <c r="B10" s="161" t="s">
        <v>1326</v>
      </c>
      <c r="C10" s="161">
        <v>265193</v>
      </c>
      <c r="D10" s="161" t="s">
        <v>1327</v>
      </c>
      <c r="E10" s="161" t="s">
        <v>791</v>
      </c>
      <c r="F10" s="161" t="s">
        <v>1072</v>
      </c>
      <c r="G10" s="161" t="s">
        <v>1328</v>
      </c>
    </row>
    <row r="11" spans="2:7">
      <c r="B11" s="161" t="s">
        <v>1329</v>
      </c>
      <c r="C11" s="161">
        <v>293716</v>
      </c>
      <c r="D11" s="161" t="s">
        <v>1330</v>
      </c>
      <c r="E11" s="161" t="s">
        <v>791</v>
      </c>
      <c r="F11" s="161" t="s">
        <v>1072</v>
      </c>
      <c r="G11" s="162">
        <v>46204</v>
      </c>
    </row>
    <row r="12" spans="2:7">
      <c r="B12" s="161" t="s">
        <v>1331</v>
      </c>
      <c r="C12" s="161">
        <v>257258</v>
      </c>
      <c r="D12" s="161" t="s">
        <v>1332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1333</v>
      </c>
      <c r="C13" s="161">
        <v>371147</v>
      </c>
      <c r="D13" s="161" t="s">
        <v>1334</v>
      </c>
      <c r="E13" s="161" t="s">
        <v>792</v>
      </c>
      <c r="F13" s="161" t="s">
        <v>128</v>
      </c>
      <c r="G13" s="161" t="s">
        <v>1328</v>
      </c>
    </row>
    <row r="14" spans="2:7">
      <c r="B14" s="161" t="s">
        <v>1335</v>
      </c>
      <c r="C14" s="161">
        <v>259230</v>
      </c>
      <c r="D14" s="161" t="s">
        <v>1336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1337</v>
      </c>
      <c r="C15" s="161">
        <v>370705</v>
      </c>
      <c r="D15" s="161"/>
      <c r="E15" s="161" t="s">
        <v>792</v>
      </c>
      <c r="F15" s="161" t="s">
        <v>128</v>
      </c>
      <c r="G15" s="161" t="s">
        <v>1328</v>
      </c>
    </row>
    <row r="16" spans="2:7">
      <c r="B16" s="161" t="s">
        <v>1338</v>
      </c>
      <c r="C16" s="161">
        <v>258542</v>
      </c>
      <c r="D16" s="161" t="s">
        <v>1339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1340</v>
      </c>
      <c r="C17" s="161">
        <v>257050</v>
      </c>
      <c r="D17" s="161" t="s">
        <v>1341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F11" sqref="F11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2" t="s">
        <v>1342</v>
      </c>
      <c r="C2" s="222"/>
      <c r="D2" s="222"/>
      <c r="E2" s="222"/>
      <c r="F2" s="222"/>
      <c r="G2" s="222"/>
    </row>
    <row r="3" spans="2:7" ht="15" customHeight="1">
      <c r="B3" s="222"/>
      <c r="C3" s="222"/>
      <c r="D3" s="222"/>
      <c r="E3" s="222"/>
      <c r="F3" s="222"/>
      <c r="G3" s="222"/>
    </row>
    <row r="4" spans="2:7" ht="15" customHeight="1">
      <c r="B4" s="163" t="s">
        <v>651</v>
      </c>
      <c r="C4" s="163" t="s">
        <v>1343</v>
      </c>
      <c r="D4" s="163" t="s">
        <v>1344</v>
      </c>
      <c r="E4" s="163" t="s">
        <v>1345</v>
      </c>
      <c r="F4" s="160" t="s">
        <v>1346</v>
      </c>
      <c r="G4" s="163" t="s">
        <v>1347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1348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1349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1348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1350</v>
      </c>
      <c r="G9" s="167" t="s">
        <v>1351</v>
      </c>
    </row>
    <row r="10" spans="2:7">
      <c r="B10" s="167"/>
      <c r="C10" s="167">
        <v>9402</v>
      </c>
      <c r="D10" s="168">
        <v>46070</v>
      </c>
      <c r="E10" s="167">
        <v>7000</v>
      </c>
      <c r="F10" s="169" t="s">
        <v>1348</v>
      </c>
      <c r="G10" s="167"/>
    </row>
    <row r="11" spans="2:7">
      <c r="B11" s="167" t="s">
        <v>1352</v>
      </c>
      <c r="C11" s="167">
        <v>9038</v>
      </c>
      <c r="D11" s="168">
        <v>46085</v>
      </c>
      <c r="E11" s="167">
        <v>10520</v>
      </c>
      <c r="F11" s="169" t="s">
        <v>1353</v>
      </c>
      <c r="G11" s="167"/>
    </row>
    <row r="12" spans="2:7">
      <c r="B12" s="167" t="s">
        <v>709</v>
      </c>
      <c r="C12" s="167" t="s">
        <v>1354</v>
      </c>
      <c r="D12" s="168">
        <v>46066</v>
      </c>
      <c r="E12" s="167">
        <v>9500</v>
      </c>
      <c r="F12" s="169" t="s">
        <v>1355</v>
      </c>
      <c r="G12" s="167"/>
    </row>
    <row r="13" spans="2:7">
      <c r="B13" s="167" t="s">
        <v>709</v>
      </c>
      <c r="C13" s="167" t="s">
        <v>1356</v>
      </c>
      <c r="D13" s="168">
        <v>46066</v>
      </c>
      <c r="E13" s="167">
        <v>10500</v>
      </c>
      <c r="F13" s="169" t="s">
        <v>1355</v>
      </c>
      <c r="G13" s="167"/>
    </row>
    <row r="14" spans="2:7">
      <c r="B14" s="167" t="s">
        <v>709</v>
      </c>
      <c r="C14" s="167" t="s">
        <v>1357</v>
      </c>
      <c r="D14" s="168">
        <v>46066</v>
      </c>
      <c r="E14" s="167">
        <v>9000</v>
      </c>
      <c r="F14" s="169" t="s">
        <v>1355</v>
      </c>
      <c r="G14" s="167"/>
    </row>
    <row r="15" spans="2:7">
      <c r="B15" s="167" t="s">
        <v>806</v>
      </c>
      <c r="C15" s="167">
        <v>9316</v>
      </c>
      <c r="D15" s="167"/>
      <c r="E15" s="167"/>
      <c r="F15" s="167"/>
      <c r="G15" s="167"/>
    </row>
    <row r="16" spans="2:7">
      <c r="B16" s="167" t="s">
        <v>806</v>
      </c>
      <c r="C16" s="167"/>
      <c r="D16" s="167"/>
      <c r="E16" s="167"/>
      <c r="F16" s="167"/>
      <c r="G16" s="167"/>
    </row>
    <row r="17" spans="2:7">
      <c r="B17" s="167" t="s">
        <v>806</v>
      </c>
      <c r="C17" s="167"/>
      <c r="D17" s="167"/>
      <c r="E17" s="167"/>
      <c r="F17" s="167"/>
      <c r="G17" s="167"/>
    </row>
    <row r="18" spans="2:7">
      <c r="B18" s="167" t="s">
        <v>806</v>
      </c>
      <c r="C18" s="167"/>
      <c r="D18" s="167"/>
      <c r="E18" s="167"/>
      <c r="F18" s="167"/>
      <c r="G18" s="167"/>
    </row>
    <row r="19" spans="2:7">
      <c r="B19" s="167" t="s">
        <v>805</v>
      </c>
      <c r="C19" s="167">
        <v>9278</v>
      </c>
      <c r="D19" s="167"/>
      <c r="E19" s="167"/>
      <c r="F19" s="167"/>
      <c r="G19" s="167"/>
    </row>
    <row r="20" spans="2:7">
      <c r="B20" s="167" t="s">
        <v>805</v>
      </c>
      <c r="C20" s="167">
        <v>9244</v>
      </c>
      <c r="D20" s="167"/>
      <c r="E20" s="167"/>
      <c r="F20" s="167"/>
      <c r="G20" s="167"/>
    </row>
    <row r="21" spans="2:7">
      <c r="B21" s="167" t="s">
        <v>808</v>
      </c>
      <c r="C21" s="167">
        <v>9309</v>
      </c>
      <c r="D21" s="167"/>
      <c r="E21" s="167"/>
      <c r="F21" s="167"/>
      <c r="G21" s="167"/>
    </row>
    <row r="22" spans="2:7">
      <c r="B22" s="167" t="s">
        <v>808</v>
      </c>
      <c r="C22" s="167">
        <v>9320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7679</v>
      </c>
      <c r="D24" s="167"/>
      <c r="E24" s="167"/>
      <c r="F24" s="167"/>
      <c r="G24" s="167"/>
    </row>
    <row r="25" spans="2:7">
      <c r="B25" s="167"/>
      <c r="C25" s="167"/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A4" sqref="A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1358</v>
      </c>
      <c r="C2" s="121" t="s">
        <v>947</v>
      </c>
      <c r="D2" s="76" t="s">
        <v>949</v>
      </c>
      <c r="E2" s="76" t="s">
        <v>1359</v>
      </c>
      <c r="F2" s="99" t="s">
        <v>1360</v>
      </c>
      <c r="G2" s="76" t="s">
        <v>1361</v>
      </c>
      <c r="H2" s="76" t="s">
        <v>1362</v>
      </c>
      <c r="I2" s="76" t="s">
        <v>1363</v>
      </c>
      <c r="J2" s="76" t="s">
        <v>1364</v>
      </c>
      <c r="K2" s="78" t="s">
        <v>1365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OPORTUNIDADE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 hidden="1">
      <c r="B144" s="94" t="str">
        <f>IF(SP_SUL!Y147="","*",SP_SUL!Y147)</f>
        <v>OPORTUNIDADE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OPORTUNIDADE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OPORTUNIDADE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OPORTUNIDADE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OPORTUNIDADE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OPORTUNIDADE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OPORTUNIDADE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OPORTUNIDADE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OPORTUNIDADE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OPORTUNIDADE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OPORTUNIDADE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OPORTUNIDADE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OPORTUNIDADE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OPORTUNIDADE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OPORTUNIDADE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OPORTUNIDADE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OPORTUNIDADE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IF(SP_SUL!Y167="","*",SP_SUL!Y167)</f>
        <v>OPORTUNIDADE</v>
      </c>
      <c r="C164" s="95">
        <f>IF(SP_SUL!B167="","*",SP_SUL!B167)</f>
        <v>46086</v>
      </c>
      <c r="D164" s="94" t="str">
        <f>IF(SP_SUL!D167="","*",SP_SUL!D167)</f>
        <v>MATEUS (TP-809)</v>
      </c>
      <c r="E164" s="94" t="str">
        <f>IF(SP_SUL!H167="","*",SP_SUL!H167)</f>
        <v>-</v>
      </c>
      <c r="F164" s="100" t="str">
        <f>IF(SP_SUL!M167="","*",SP_SUL!M167)</f>
        <v>ZEJ-ZEV</v>
      </c>
      <c r="G164" s="95" t="str">
        <f>IF(SP_SUL!I167="","*",SP_SUL!I167)</f>
        <v>-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-</v>
      </c>
      <c r="K164" s="97" t="str">
        <f>IF(SP_SUL!AD167="","*",SP_SUL!AD167)</f>
        <v>*</v>
      </c>
    </row>
    <row r="165" spans="2:11" hidden="1">
      <c r="B165" s="94" t="str">
        <f>IF(SP_SUL!Y168="","*",SP_SUL!Y168)</f>
        <v>OPORTUNIDADE</v>
      </c>
      <c r="C165" s="95">
        <f>IF(SP_SUL!B168="","*",SP_SUL!B168)</f>
        <v>46086</v>
      </c>
      <c r="D165" s="94" t="str">
        <f>IF(SP_SUL!D168="","*",SP_SUL!D168)</f>
        <v>WALTER (TP-810)</v>
      </c>
      <c r="E165" s="94" t="str">
        <f>IF(SP_SUL!H168="","*",SP_SUL!H168)</f>
        <v>-</v>
      </c>
      <c r="F165" s="100" t="str">
        <f>IF(SP_SUL!M168="","*",SP_SUL!M168)</f>
        <v>ZEJ-ZEV</v>
      </c>
      <c r="G165" s="95" t="str">
        <f>IF(SP_SUL!I168="","*",SP_SUL!I168)</f>
        <v>-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-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OPORTUNIDADE</v>
      </c>
      <c r="C167" s="95">
        <f>IF(SP_SUL!B170="","*",SP_SUL!B170)</f>
        <v>46086</v>
      </c>
      <c r="D167" s="94" t="str">
        <f>IF(SP_SUL!D170="","*",SP_SUL!D170)</f>
        <v>EXPANSÃO TURMA 1</v>
      </c>
      <c r="E167" s="94" t="str">
        <f>IF(SP_SUL!H170="","*",SP_SUL!H170)</f>
        <v>-</v>
      </c>
      <c r="F167" s="100" t="str">
        <f>IF(SP_SUL!M170="","*",SP_SUL!M170)</f>
        <v>ZGM-109</v>
      </c>
      <c r="G167" s="95" t="str">
        <f>IF(SP_SUL!I170="","*",SP_SUL!I170)</f>
        <v>-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OPORTUNIDADE</v>
      </c>
      <c r="C169" s="95">
        <f>IF(SP_SUL!B172="","*",SP_SUL!B172)</f>
        <v>46086</v>
      </c>
      <c r="D169" s="94" t="str">
        <f>IF(SP_SUL!D172="","*",SP_SUL!D172)</f>
        <v>RAFAEL (TP-695)</v>
      </c>
      <c r="E169" s="94" t="str">
        <f>IF(SP_SUL!H172="","*",SP_SUL!H172)</f>
        <v>-</v>
      </c>
      <c r="F169" s="100" t="str">
        <f>IF(SP_SUL!M172="","*",SP_SUL!M172)</f>
        <v>ZEV</v>
      </c>
      <c r="G169" s="95" t="str">
        <f>IF(SP_SUL!I172="","*",SP_SUL!I172)</f>
        <v>-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-</v>
      </c>
      <c r="K169" s="97" t="str">
        <f>IF(SP_SUL!AD172="","*",SP_SUL!AD172)</f>
        <v>*</v>
      </c>
    </row>
    <row r="170" spans="2:11" hidden="1">
      <c r="B170" s="94" t="str">
        <f>IF(SP_SUL!Y173="","*",SP_SUL!Y173)</f>
        <v>OPORTUNIDADE</v>
      </c>
      <c r="C170" s="95">
        <f>IF(SP_SUL!B173="","*",SP_SUL!B173)</f>
        <v>46086</v>
      </c>
      <c r="D170" s="94" t="str">
        <f>IF(SP_SUL!D173="","*",SP_SUL!D173)</f>
        <v>W62</v>
      </c>
      <c r="E170" s="94" t="str">
        <f>IF(SP_SUL!H173="","*",SP_SUL!H173)</f>
        <v>ZPT1051</v>
      </c>
      <c r="F170" s="100" t="str">
        <f>IF(SP_SUL!M173="","*",SP_SUL!M173)</f>
        <v>ZXW</v>
      </c>
      <c r="G170" s="95" t="str">
        <f>IF(SP_SUL!I173="","*",SP_SUL!I173)</f>
        <v>ZPTZDR</v>
      </c>
      <c r="H170" s="95" t="str">
        <f>IF(SP_SUL!AB173="","*",SP_SUL!AB173)</f>
        <v>FIXO</v>
      </c>
      <c r="I170" s="95" t="str">
        <f>IF(SP_SUL!AC173="","*",SP_SUL!AC173)</f>
        <v>ACIONAMENTO</v>
      </c>
      <c r="J170" s="96">
        <f>IF(SP_SUL!AA173="","*",SP_SUL!AA173)</f>
        <v>1</v>
      </c>
      <c r="K170" s="97">
        <f>IF(SP_SUL!AD173="","*",SP_SUL!AD173)</f>
        <v>0.29166666666666669</v>
      </c>
    </row>
    <row r="171" spans="2:11" hidden="1">
      <c r="B171" s="94" t="str">
        <f>IF(SP_SUL!Y174="","*",SP_SUL!Y174)</f>
        <v>OPORTUNIDADE</v>
      </c>
      <c r="C171" s="95">
        <f>IF(SP_SUL!B174="","*",SP_SUL!B174)</f>
        <v>46086</v>
      </c>
      <c r="D171" s="94" t="str">
        <f>IF(SP_SUL!D174="","*",SP_SUL!D174)</f>
        <v>HUELTON (TP-725)</v>
      </c>
      <c r="E171" s="94" t="str">
        <f>IF(SP_SUL!H174="","*",SP_SUL!H174)</f>
        <v>-</v>
      </c>
      <c r="F171" s="100" t="str">
        <f>IF(SP_SUL!M174="","*",SP_SUL!M174)</f>
        <v>ZDC-ZXW</v>
      </c>
      <c r="G171" s="95" t="str">
        <f>IF(SP_SUL!I174="","*",SP_SUL!I174)</f>
        <v>-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OPORTUNIDADE</v>
      </c>
      <c r="C172" s="95">
        <f>IF(SP_SUL!B175="","*",SP_SUL!B175)</f>
        <v>46086</v>
      </c>
      <c r="D172" s="94" t="str">
        <f>IF(SP_SUL!D175="","*",SP_SUL!D175)</f>
        <v>THIAGO (TF-685)</v>
      </c>
      <c r="E172" s="94" t="str">
        <f>IF(SP_SUL!H175="","*",SP_SUL!H175)</f>
        <v>-</v>
      </c>
      <c r="F172" s="100" t="str">
        <f>IF(SP_SUL!M175="","*",SP_SUL!M175)</f>
        <v>ZWU-ZDC</v>
      </c>
      <c r="G172" s="95" t="str">
        <f>IF(SP_SUL!I175="","*",SP_SUL!I175)</f>
        <v>-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OPORTUNIDADE</v>
      </c>
      <c r="C173" s="95">
        <f>IF(SP_SUL!B176="","*",SP_SUL!B176)</f>
        <v>46086</v>
      </c>
      <c r="D173" s="94" t="str">
        <f>IF(SP_SUL!D176="","*",SP_SUL!D176)</f>
        <v>V85</v>
      </c>
      <c r="E173" s="94" t="str">
        <f>IF(SP_SUL!H176="","*",SP_SUL!H176)</f>
        <v>ZDRZPT</v>
      </c>
      <c r="F173" s="100" t="str">
        <f>IF(SP_SUL!M176="","*",SP_SUL!M176)</f>
        <v>ZGM-109</v>
      </c>
      <c r="G173" s="95" t="str">
        <f>IF(SP_SUL!I176="","*",SP_SUL!I176)</f>
        <v>ZDRZPT</v>
      </c>
      <c r="H173" s="95" t="str">
        <f>IF(SP_SUL!AB176="","*",SP_SUL!AB176)</f>
        <v>FIXO</v>
      </c>
      <c r="I173" s="95" t="str">
        <f>IF(SP_SUL!AC176="","*",SP_SUL!AC176)</f>
        <v>*</v>
      </c>
      <c r="J173" s="96">
        <f>IF(SP_SUL!AA176="","*",SP_SUL!AA176)</f>
        <v>1</v>
      </c>
      <c r="K173" s="97">
        <f>IF(SP_SUL!AD176="","*",SP_SUL!AD176)</f>
        <v>0.29166666666666669</v>
      </c>
    </row>
    <row r="174" spans="2:11" hidden="1">
      <c r="B174" s="94" t="str">
        <f>IF(SP_SUL!Y177="","*",SP_SUL!Y177)</f>
        <v>OPORTUNIDADE</v>
      </c>
      <c r="C174" s="95">
        <f>IF(SP_SUL!B177="","*",SP_SUL!B177)</f>
        <v>46086</v>
      </c>
      <c r="D174" s="94" t="str">
        <f>IF(SP_SUL!D177="","*",SP_SUL!D177)</f>
        <v>A84</v>
      </c>
      <c r="E174" s="94" t="str">
        <f>IF(SP_SUL!H177="","*",SP_SUL!H177)</f>
        <v>ZPT105-1</v>
      </c>
      <c r="F174" s="100" t="str">
        <f>IF(SP_SUL!M177="","*",SP_SUL!M177)</f>
        <v>ZPT-ZKW</v>
      </c>
      <c r="G174" s="95" t="str">
        <f>IF(SP_SUL!I177="","*",SP_SUL!I177)</f>
        <v>ZKW102-1</v>
      </c>
      <c r="H174" s="95" t="str">
        <f>IF(SP_SUL!AB177="","*",SP_SUL!AB177)</f>
        <v>FIXO</v>
      </c>
      <c r="I174" s="95" t="str">
        <f>IF(SP_SUL!AC177="","*",SP_SUL!AC177)</f>
        <v>*</v>
      </c>
      <c r="J174" s="96">
        <f>IF(SP_SUL!AA177="","*",SP_SUL!AA177)</f>
        <v>1</v>
      </c>
      <c r="K174" s="97">
        <f>IF(SP_SUL!AD177="","*",SP_SUL!AD177)</f>
        <v>0.29166666666666669</v>
      </c>
    </row>
    <row r="175" spans="2:11" hidden="1">
      <c r="B175" s="94" t="str">
        <f>IF(SP_SUL!Y178="","*",SP_SUL!Y178)</f>
        <v>OPORTUNIDADE</v>
      </c>
      <c r="C175" s="95">
        <f>IF(SP_SUL!B178="","*",SP_SUL!B178)</f>
        <v>46086</v>
      </c>
      <c r="D175" s="94" t="str">
        <f>IF(SP_SUL!D178="","*",SP_SUL!D178)</f>
        <v>MODERNIZAÇÃO TURMA 2</v>
      </c>
      <c r="E175" s="94" t="str">
        <f>IF(SP_SUL!H178="","*",SP_SUL!H178)</f>
        <v>ZXWK792</v>
      </c>
      <c r="F175" s="100" t="str">
        <f>IF(SP_SUL!M178="","*",SP_SUL!M178)</f>
        <v>ZXW-ZEZ</v>
      </c>
      <c r="G175" s="95" t="str">
        <f>IF(SP_SUL!I178="","*",SP_SUL!I178)</f>
        <v>-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-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SIM</v>
      </c>
      <c r="C177" s="95">
        <f>IF(SP_SUL!B180="","*",SP_SUL!B180)</f>
        <v>46087</v>
      </c>
      <c r="D177" s="94" t="str">
        <f>IF(SP_SUL!D180="","*",SP_SUL!D180)</f>
        <v xml:space="preserve">TURMA FIXA VIA </v>
      </c>
      <c r="E177" s="94" t="str">
        <f>IF(SP_SUL!H180="","*",SP_SUL!H180)</f>
        <v>-</v>
      </c>
      <c r="F177" s="100" t="str">
        <f>IF(SP_SUL!M180="","*",SP_SUL!M180)</f>
        <v>ZBM</v>
      </c>
      <c r="G177" s="95" t="str">
        <f>IF(SP_SUL!I180="","*",SP_SUL!I180)</f>
        <v>-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-</v>
      </c>
      <c r="K177" s="97" t="str">
        <f>IF(SP_SUL!AD180="","*",SP_SUL!AD180)</f>
        <v>*</v>
      </c>
    </row>
    <row r="178" spans="2:11" hidden="1">
      <c r="B178" s="94" t="str">
        <f>IF(SP_SUL!Y181="","*",SP_SUL!Y181)</f>
        <v>OPORTUNIDADE</v>
      </c>
      <c r="C178" s="95">
        <f>IF(SP_SUL!B181="","*",SP_SUL!B181)</f>
        <v>46087</v>
      </c>
      <c r="D178" s="94" t="str">
        <f>IF(SP_SUL!D181="","*",SP_SUL!D181)</f>
        <v>KLECIO (TP-699)</v>
      </c>
      <c r="E178" s="94" t="str">
        <f>IF(SP_SUL!H181="","*",SP_SUL!H181)</f>
        <v>-</v>
      </c>
      <c r="F178" s="100" t="str">
        <f>IF(SP_SUL!M181="","*",SP_SUL!M181)</f>
        <v>ZBM</v>
      </c>
      <c r="G178" s="95" t="str">
        <f>IF(SP_SUL!I181="","*",SP_SUL!I181)</f>
        <v>-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-</v>
      </c>
      <c r="K178" s="97" t="str">
        <f>IF(SP_SUL!AD181="","*",SP_SUL!AD181)</f>
        <v>*</v>
      </c>
    </row>
    <row r="179" spans="2:11">
      <c r="B179" s="94" t="str">
        <f>IF(SP_SUL!Y182="","*",SP_SUL!Y182)</f>
        <v>OPORTUNIDADE</v>
      </c>
      <c r="C179" s="95">
        <f>IF(SP_SUL!B182="","*",SP_SUL!B182)</f>
        <v>46087</v>
      </c>
      <c r="D179" s="94" t="str">
        <f>IF(SP_SUL!D182="","*",SP_SUL!D182)</f>
        <v>E42</v>
      </c>
      <c r="E179" s="94" t="str">
        <f>IF(SP_SUL!H182="","*",SP_SUL!H182)</f>
        <v>ZBV-3</v>
      </c>
      <c r="F179" s="100" t="str">
        <f>IF(SP_SUL!M182="","*",SP_SUL!M182)</f>
        <v>ZBM-ZHO</v>
      </c>
      <c r="G179" s="95" t="str">
        <f>IF(SP_SUL!I182="","*",SP_SUL!I182)</f>
        <v>ZBV-3</v>
      </c>
      <c r="H179" s="95" t="str">
        <f>IF(SP_SUL!AB182="","*",SP_SUL!AB182)</f>
        <v>FIXO + ESCALA</v>
      </c>
      <c r="I179" s="95" t="str">
        <f>IF(SP_SUL!AC182="","*",SP_SUL!AC182)</f>
        <v>ACIONAMENTO</v>
      </c>
      <c r="J179" s="96" t="str">
        <f>IF(SP_SUL!AA182="","*",SP_SUL!AA182)</f>
        <v>3 (Lucas + Francisco + Escala)</v>
      </c>
      <c r="K179" s="97">
        <f>IF(SP_SUL!AD182="","*",SP_SUL!AD182)</f>
        <v>0.33333333333333331</v>
      </c>
    </row>
    <row r="180" spans="2:11" hidden="1">
      <c r="B180" s="94" t="str">
        <f>IF(SP_SUL!Y183="","*",SP_SUL!Y183)</f>
        <v>OPORTUNIDADE</v>
      </c>
      <c r="C180" s="95">
        <f>IF(SP_SUL!B183="","*",SP_SUL!B183)</f>
        <v>46087</v>
      </c>
      <c r="D180" s="94" t="str">
        <f>IF(SP_SUL!D183="","*",SP_SUL!D183)</f>
        <v>A74</v>
      </c>
      <c r="E180" s="94" t="str">
        <f>IF(SP_SUL!H183="","*",SP_SUL!H183)</f>
        <v>-</v>
      </c>
      <c r="F180" s="100" t="str">
        <f>IF(SP_SUL!M183="","*",SP_SUL!M183)</f>
        <v>ZQBZB-ZRX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-</v>
      </c>
      <c r="K180" s="97" t="str">
        <f>IF(SP_SUL!AD183="","*",SP_SUL!AD183)</f>
        <v>*</v>
      </c>
    </row>
    <row r="181" spans="2:11" hidden="1">
      <c r="B181" s="94" t="str">
        <f>IF(SP_SUL!Y184="","*",SP_SUL!Y184)</f>
        <v>OPORTUNIDADE</v>
      </c>
      <c r="C181" s="95">
        <f>IF(SP_SUL!B184="","*",SP_SUL!B184)</f>
        <v>46087</v>
      </c>
      <c r="D181" s="94" t="str">
        <f>IF(SP_SUL!D184="","*",SP_SUL!D184)</f>
        <v>EDSON/NIVALDO (TP-819)</v>
      </c>
      <c r="E181" s="94" t="str">
        <f>IF(SP_SUL!H184="","*",SP_SUL!H184)</f>
        <v>-</v>
      </c>
      <c r="F181" s="100" t="str">
        <f>IF(SP_SUL!M184="","*",SP_SUL!M184)</f>
        <v>ZXI-ZVK</v>
      </c>
      <c r="G181" s="95" t="str">
        <f>IF(SP_SUL!I184="","*",SP_SUL!I184)</f>
        <v>-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-</v>
      </c>
      <c r="K181" s="97" t="str">
        <f>IF(SP_SUL!AD184="","*",SP_SUL!AD184)</f>
        <v>*</v>
      </c>
    </row>
    <row r="182" spans="2:11" hidden="1">
      <c r="B182" s="94" t="str">
        <f>IF(SP_SUL!Y185="","*",SP_SUL!Y185)</f>
        <v>OPORTUNIDADE</v>
      </c>
      <c r="C182" s="95">
        <f>IF(SP_SUL!B185="","*",SP_SUL!B185)</f>
        <v>46087</v>
      </c>
      <c r="D182" s="94" t="str">
        <f>IF(SP_SUL!D185="","*",SP_SUL!D185)</f>
        <v>DANIEL (TP-647)</v>
      </c>
      <c r="E182" s="94" t="str">
        <f>IF(SP_SUL!H185="","*",SP_SUL!H185)</f>
        <v>-</v>
      </c>
      <c r="F182" s="100" t="str">
        <f>IF(SP_SUL!M185="","*",SP_SUL!M185)</f>
        <v>ZST-ZXI</v>
      </c>
      <c r="G182" s="95" t="str">
        <f>IF(SP_SUL!I185="","*",SP_SUL!I185)</f>
        <v>-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-</v>
      </c>
      <c r="K182" s="97" t="str">
        <f>IF(SP_SUL!AD185="","*",SP_SUL!AD185)</f>
        <v>*</v>
      </c>
    </row>
    <row r="183" spans="2:11" hidden="1">
      <c r="B183" s="94" t="str">
        <f>IF(SP_SUL!Y186="","*",SP_SUL!Y186)</f>
        <v>OPORTUNIDADE</v>
      </c>
      <c r="C183" s="95">
        <f>IF(SP_SUL!B186="","*",SP_SUL!B186)</f>
        <v>46087</v>
      </c>
      <c r="D183" s="94" t="str">
        <f>IF(SP_SUL!D186="","*",SP_SUL!D186)</f>
        <v>ROGÉRIO (TP-730)</v>
      </c>
      <c r="E183" s="94" t="str">
        <f>IF(SP_SUL!H186="","*",SP_SUL!H186)</f>
        <v>ZYU2</v>
      </c>
      <c r="F183" s="100" t="str">
        <f>IF(SP_SUL!M186="","*",SP_SUL!M186)</f>
        <v>ZYU</v>
      </c>
      <c r="G183" s="95" t="str">
        <f>IF(SP_SUL!I186="","*",SP_SUL!I186)</f>
        <v>-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-</v>
      </c>
      <c r="K183" s="97" t="str">
        <f>IF(SP_SUL!AD186="","*",SP_SUL!AD186)</f>
        <v>*</v>
      </c>
    </row>
    <row r="184" spans="2:11" hidden="1">
      <c r="B184" s="94" t="str">
        <f>IF(SP_SUL!Y187="","*",SP_SUL!Y187)</f>
        <v>SIM</v>
      </c>
      <c r="C184" s="95">
        <f>IF(SP_SUL!B187="","*",SP_SUL!B187)</f>
        <v>46087</v>
      </c>
      <c r="D184" s="94" t="str">
        <f>IF(SP_SUL!D187="","*",SP_SUL!D187)</f>
        <v>V93</v>
      </c>
      <c r="E184" s="94" t="str">
        <f>IF(SP_SUL!H187="","*",SP_SUL!H187)</f>
        <v>ZYU1</v>
      </c>
      <c r="F184" s="100" t="str">
        <f>IF(SP_SUL!M187="","*",SP_SUL!M187)</f>
        <v>ZXP-ZFY</v>
      </c>
      <c r="G184" s="95" t="str">
        <f>IF(SP_SUL!I187="","*",SP_SUL!I187)</f>
        <v>ZXP-2</v>
      </c>
      <c r="H184" s="95" t="str">
        <f>IF(SP_SUL!AB187="","*",SP_SUL!AB187)</f>
        <v>FIXO</v>
      </c>
      <c r="I184" s="95" t="str">
        <f>IF(SP_SUL!AC187="","*",SP_SUL!AC187)</f>
        <v>ACIONAMENTO</v>
      </c>
      <c r="J184" s="96">
        <f>IF(SP_SUL!AA187="","*",SP_SUL!AA187)</f>
        <v>1</v>
      </c>
      <c r="K184" s="97">
        <f>IF(SP_SUL!AD187="","*",SP_SUL!AD187)</f>
        <v>0.33333333333333331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ROBSON (TP-729)</v>
      </c>
      <c r="E185" s="94" t="str">
        <f>IF(SP_SUL!H188="","*",SP_SUL!H188)</f>
        <v>189ZFY</v>
      </c>
      <c r="F185" s="100" t="str">
        <f>IF(SP_SUL!M188="","*",SP_SUL!M188)</f>
        <v>ZDY-ZFY</v>
      </c>
      <c r="G185" s="95" t="str">
        <f>IF(SP_SUL!I188="","*",SP_SUL!I188)</f>
        <v>-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-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JOSÉ  (TF-521)</v>
      </c>
      <c r="E186" s="94" t="str">
        <f>IF(SP_SUL!H189="","*",SP_SUL!H189)</f>
        <v>189ZFY</v>
      </c>
      <c r="F186" s="100" t="str">
        <f>IF(SP_SUL!M189="","*",SP_SUL!M189)</f>
        <v>ZDY-ZFY</v>
      </c>
      <c r="G186" s="95" t="str">
        <f>IF(SP_SUL!I189="","*",SP_SUL!I189)</f>
        <v>-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-</v>
      </c>
      <c r="K186" s="97" t="str">
        <f>IF(SP_SUL!AD189="","*",SP_SUL!AD189)</f>
        <v>*</v>
      </c>
    </row>
    <row r="187" spans="2:11" hidden="1">
      <c r="B187" s="94" t="str">
        <f>IF(SP_SUL!Y190="","*",SP_SUL!Y190)</f>
        <v>OPORTUNIDADE</v>
      </c>
      <c r="C187" s="95">
        <f>IF(SP_SUL!B190="","*",SP_SUL!B190)</f>
        <v>46087</v>
      </c>
      <c r="D187" s="94" t="str">
        <f>IF(SP_SUL!D190="","*",SP_SUL!D190)</f>
        <v>ROBSON (TF-701)</v>
      </c>
      <c r="E187" s="94" t="str">
        <f>IF(SP_SUL!H190="","*",SP_SUL!H190)</f>
        <v>ZXP189</v>
      </c>
      <c r="F187" s="100" t="str">
        <f>IF(SP_SUL!M190="","*",SP_SUL!M190)</f>
        <v>ZXP-ZFY</v>
      </c>
      <c r="G187" s="95" t="str">
        <f>IF(SP_SUL!I190="","*",SP_SUL!I190)</f>
        <v>-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-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W59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SIM</v>
      </c>
      <c r="C190" s="95">
        <f>IF(SP_SUL!B193="","*",SP_SUL!B193)</f>
        <v>46087</v>
      </c>
      <c r="D190" s="94" t="str">
        <f>IF(SP_SUL!D193="","*",SP_SUL!D193)</f>
        <v>SUPER ZEM</v>
      </c>
      <c r="E190" s="94" t="str">
        <f>IF(SP_SUL!H193="","*",SP_SUL!H193)</f>
        <v>-</v>
      </c>
      <c r="F190" s="100" t="str">
        <f>IF(SP_SUL!M193="","*",SP_SUL!M193)</f>
        <v>ZYQ-ZEM</v>
      </c>
      <c r="G190" s="95" t="str">
        <f>IF(SP_SUL!I193="","*",SP_SUL!I193)</f>
        <v>-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-</v>
      </c>
      <c r="K190" s="97" t="str">
        <f>IF(SP_SUL!AD193="","*",SP_SUL!AD193)</f>
        <v>*</v>
      </c>
    </row>
    <row r="191" spans="2:11" hidden="1">
      <c r="B191" s="94" t="str">
        <f>IF(SP_SUL!Y194="","*",SP_SUL!Y194)</f>
        <v>OPORTUNIDADE</v>
      </c>
      <c r="C191" s="95">
        <f>IF(SP_SUL!B194="","*",SP_SUL!B194)</f>
        <v>46087</v>
      </c>
      <c r="D191" s="94" t="str">
        <f>IF(SP_SUL!D194="","*",SP_SUL!D194)</f>
        <v>EDSON (TP-719)</v>
      </c>
      <c r="E191" s="94" t="str">
        <f>IF(SP_SUL!H194="","*",SP_SUL!H194)</f>
        <v>-</v>
      </c>
      <c r="F191" s="100" t="str">
        <f>IF(SP_SUL!M194="","*",SP_SUL!M194)</f>
        <v>ZYQ-ZEM</v>
      </c>
      <c r="G191" s="95" t="str">
        <f>IF(SP_SUL!I194="","*",SP_SUL!I194)</f>
        <v>-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-</v>
      </c>
      <c r="K191" s="97" t="str">
        <f>IF(SP_SUL!AD194="","*",SP_SUL!AD194)</f>
        <v>*</v>
      </c>
    </row>
    <row r="192" spans="2:11" hidden="1">
      <c r="B192" s="94" t="str">
        <f>IF(SP_SUL!Y195="","*",SP_SUL!Y195)</f>
        <v>OPORTUNIDADE</v>
      </c>
      <c r="C192" s="95">
        <f>IF(SP_SUL!B195="","*",SP_SUL!B195)</f>
        <v>46087</v>
      </c>
      <c r="D192" s="94" t="str">
        <f>IF(SP_SUL!D195="","*",SP_SUL!D195)</f>
        <v>EDSON (TP-719)</v>
      </c>
      <c r="E192" s="94" t="str">
        <f>IF(SP_SUL!H195="","*",SP_SUL!H195)</f>
        <v>*</v>
      </c>
      <c r="F192" s="100" t="str">
        <f>IF(SP_SUL!M195="","*",SP_SUL!M195)</f>
        <v>ZYQ-ZEM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-</v>
      </c>
      <c r="K192" s="97" t="str">
        <f>IF(SP_SUL!AD195="","*",SP_SUL!AD195)</f>
        <v>*</v>
      </c>
    </row>
    <row r="193" spans="2:11" hidden="1">
      <c r="B193" s="94" t="str">
        <f>IF(SP_SUL!Y196="","*",SP_SUL!Y196)</f>
        <v>OPORTUNIDADE</v>
      </c>
      <c r="C193" s="95">
        <f>IF(SP_SUL!B196="","*",SP_SUL!B196)</f>
        <v>46087</v>
      </c>
      <c r="D193" s="94" t="str">
        <f>IF(SP_SUL!D196="","*",SP_SUL!D196)</f>
        <v>V89</v>
      </c>
      <c r="E193" s="94" t="str">
        <f>IF(SP_SUL!H196="","*",SP_SUL!H196)</f>
        <v>ZEM130-1</v>
      </c>
      <c r="F193" s="100" t="str">
        <f>IF(SP_SUL!M196="","*",SP_SUL!M196)</f>
        <v>ZYQ-ZEM</v>
      </c>
      <c r="G193" s="95" t="str">
        <f>IF(SP_SUL!I196="","*",SP_SUL!I196)</f>
        <v>ZEM130-2</v>
      </c>
      <c r="H193" s="95" t="str">
        <f>IF(SP_SUL!AB196="","*",SP_SUL!AB196)</f>
        <v>FIXO</v>
      </c>
      <c r="I193" s="95" t="str">
        <f>IF(SP_SUL!AC196="","*",SP_SUL!AC196)</f>
        <v>ACIONAMENTO</v>
      </c>
      <c r="J193" s="96">
        <f>IF(SP_SUL!AA196="","*",SP_SUL!AA196)</f>
        <v>1</v>
      </c>
      <c r="K193" s="97">
        <f>IF(SP_SUL!AD196="","*",SP_SUL!AD196)</f>
        <v>0.35416666666666669</v>
      </c>
    </row>
    <row r="194" spans="2:11" hidden="1">
      <c r="B194" s="94" t="str">
        <f>IF(SP_SUL!Y197="","*",SP_SUL!Y197)</f>
        <v>OPORTUNIDADE</v>
      </c>
      <c r="C194" s="95">
        <f>IF(SP_SUL!B197="","*",SP_SUL!B197)</f>
        <v>46087</v>
      </c>
      <c r="D194" s="94" t="str">
        <f>IF(SP_SUL!D197="","*",SP_SUL!D197)</f>
        <v>CLEBISON (TP-728)</v>
      </c>
      <c r="E194" s="94" t="str">
        <f>IF(SP_SUL!H197="","*",SP_SUL!H197)</f>
        <v>-</v>
      </c>
      <c r="F194" s="100" t="str">
        <f>IF(SP_SUL!M197="","*",SP_SUL!M197)</f>
        <v>ZYQ-ZEM</v>
      </c>
      <c r="G194" s="95" t="str">
        <f>IF(SP_SUL!I197="","*",SP_SUL!I197)</f>
        <v>-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-</v>
      </c>
      <c r="K194" s="97" t="str">
        <f>IF(SP_SUL!AD197="","*",SP_SUL!AD197)</f>
        <v>*</v>
      </c>
    </row>
    <row r="195" spans="2:11" hidden="1">
      <c r="B195" s="94" t="str">
        <f>IF(SP_SUL!Y198="","*",SP_SUL!Y198)</f>
        <v>OPORTUNIDADE</v>
      </c>
      <c r="C195" s="95">
        <f>IF(SP_SUL!B198="","*",SP_SUL!B198)</f>
        <v>46087</v>
      </c>
      <c r="D195" s="94" t="str">
        <f>IF(SP_SUL!D198="","*",SP_SUL!D198)</f>
        <v>ISMAEL(TP-726)</v>
      </c>
      <c r="E195" s="94" t="str">
        <f>IF(SP_SUL!H198="","*",SP_SUL!H198)</f>
        <v>-</v>
      </c>
      <c r="F195" s="100" t="str">
        <f>IF(SP_SUL!M198="","*",SP_SUL!M198)</f>
        <v>ZYQ-ZEM</v>
      </c>
      <c r="G195" s="95" t="str">
        <f>IF(SP_SUL!I198="","*",SP_SUL!I198)</f>
        <v>-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-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SIM</v>
      </c>
      <c r="C198" s="95">
        <f>IF(SP_SUL!B201="","*",SP_SUL!B201)</f>
        <v>46087</v>
      </c>
      <c r="D198" s="94" t="str">
        <f>IF(SP_SUL!D201="","*",SP_SUL!D201)</f>
        <v>MOD ZRB</v>
      </c>
      <c r="E198" s="94" t="str">
        <f>IF(SP_SUL!H201="","*",SP_SUL!H201)</f>
        <v>-</v>
      </c>
      <c r="F198" s="100" t="str">
        <f>IF(SP_SUL!M201="","*",SP_SUL!M201)</f>
        <v>ZEJ-ZRB</v>
      </c>
      <c r="G198" s="95" t="str">
        <f>IF(SP_SUL!I201="","*",SP_SUL!I201)</f>
        <v>-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-</v>
      </c>
      <c r="K198" s="97" t="str">
        <f>IF(SP_SUL!AD201="","*",SP_SUL!AD201)</f>
        <v>-</v>
      </c>
    </row>
    <row r="199" spans="2:11" hidden="1">
      <c r="B199" s="94" t="str">
        <f>IF(SP_SUL!Y202="","*",SP_SUL!Y202)</f>
        <v>OPORTUNIDADE</v>
      </c>
      <c r="C199" s="95">
        <f>IF(SP_SUL!B202="","*",SP_SUL!B202)</f>
        <v>46087</v>
      </c>
      <c r="D199" s="94" t="str">
        <f>IF(SP_SUL!D202="","*",SP_SUL!D202)</f>
        <v>W96</v>
      </c>
      <c r="E199" s="94" t="str">
        <f>IF(SP_SUL!H202="","*",SP_SUL!H202)</f>
        <v xml:space="preserve">ZEM1 </v>
      </c>
      <c r="F199" s="100" t="str">
        <f>IF(SP_SUL!M202="","*",SP_SUL!M202)</f>
        <v>ZEJ-ZEV</v>
      </c>
      <c r="G199" s="95" t="str">
        <f>IF(SP_SUL!I202="","*",SP_SUL!I202)</f>
        <v xml:space="preserve">ZEM1 </v>
      </c>
      <c r="H199" s="95" t="str">
        <f>IF(SP_SUL!AB202="","*",SP_SUL!AB202)</f>
        <v>FIXO</v>
      </c>
      <c r="I199" s="95" t="str">
        <f>IF(SP_SUL!AC202="","*",SP_SUL!AC202)</f>
        <v>*</v>
      </c>
      <c r="J199" s="96">
        <f>IF(SP_SUL!AA202="","*",SP_SUL!AA202)</f>
        <v>2</v>
      </c>
      <c r="K199" s="97">
        <f>IF(SP_SUL!AD202="","*",SP_SUL!AD202)</f>
        <v>0.29166666666666669</v>
      </c>
    </row>
    <row r="200" spans="2:11" hidden="1">
      <c r="B200" s="94" t="str">
        <f>IF(SP_SUL!Y203="","*",SP_SUL!Y203)</f>
        <v>OPORTUNIDADE</v>
      </c>
      <c r="C200" s="95">
        <f>IF(SP_SUL!B203="","*",SP_SUL!B203)</f>
        <v>46087</v>
      </c>
      <c r="D200" s="94" t="str">
        <f>IF(SP_SUL!D203="","*",SP_SUL!D203)</f>
        <v>W99</v>
      </c>
      <c r="E200" s="94" t="str">
        <f>IF(SP_SUL!H203="","*",SP_SUL!H203)</f>
        <v>ZEM1</v>
      </c>
      <c r="F200" s="100" t="str">
        <f>IF(SP_SUL!M203="","*",SP_SUL!M203)</f>
        <v>ZEJ-ZEV</v>
      </c>
      <c r="G200" s="95" t="str">
        <f>IF(SP_SUL!I203="","*",SP_SUL!I203)</f>
        <v xml:space="preserve">ZEM1 </v>
      </c>
      <c r="H200" s="95" t="str">
        <f>IF(SP_SUL!AB203="","*",SP_SUL!AB203)</f>
        <v>FIXO</v>
      </c>
      <c r="I200" s="95" t="str">
        <f>IF(SP_SUL!AC203="","*",SP_SUL!AC203)</f>
        <v>*</v>
      </c>
      <c r="J200" s="96">
        <f>IF(SP_SUL!AA203="","*",SP_SUL!AA203)</f>
        <v>2</v>
      </c>
      <c r="K200" s="97">
        <f>IF(SP_SUL!AD203="","*",SP_SUL!AD203)</f>
        <v>0.29166666666666669</v>
      </c>
    </row>
    <row r="201" spans="2:11" hidden="1">
      <c r="B201" s="94" t="str">
        <f>IF(SP_SUL!Y204="","*",SP_SUL!Y204)</f>
        <v>OPORTUNIDADE</v>
      </c>
      <c r="C201" s="95">
        <f>IF(SP_SUL!B204="","*",SP_SUL!B204)</f>
        <v>46087</v>
      </c>
      <c r="D201" s="94" t="str">
        <f>IF(SP_SUL!D204="","*",SP_SUL!D204)</f>
        <v>V95</v>
      </c>
      <c r="E201" s="94" t="str">
        <f>IF(SP_SUL!H204="","*",SP_SUL!H204)</f>
        <v>ZEM1301</v>
      </c>
      <c r="F201" s="100" t="str">
        <f>IF(SP_SUL!M204="","*",SP_SUL!M204)</f>
        <v>ZEJ-ZEV</v>
      </c>
      <c r="G201" s="95" t="str">
        <f>IF(SP_SUL!I204="","*",SP_SUL!I204)</f>
        <v>ZEM1</v>
      </c>
      <c r="H201" s="95" t="str">
        <f>IF(SP_SUL!AB204="","*",SP_SUL!AB204)</f>
        <v>FIXO</v>
      </c>
      <c r="I201" s="95" t="str">
        <f>IF(SP_SUL!AC204="","*",SP_SUL!AC204)</f>
        <v>*</v>
      </c>
      <c r="J201" s="96">
        <f>IF(SP_SUL!AA204="","*",SP_SUL!AA204)</f>
        <v>1</v>
      </c>
      <c r="K201" s="97">
        <f>IF(SP_SUL!AD204="","*",SP_SUL!AD204)</f>
        <v>0.29166666666666669</v>
      </c>
    </row>
    <row r="202" spans="2:11" hidden="1">
      <c r="B202" s="94" t="str">
        <f>IF(SP_SUL!Y205="","*",SP_SUL!Y205)</f>
        <v>OPORTUNIDADE</v>
      </c>
      <c r="C202" s="95">
        <f>IF(SP_SUL!B205="","*",SP_SUL!B205)</f>
        <v>46087</v>
      </c>
      <c r="D202" s="94" t="str">
        <f>IF(SP_SUL!D205="","*",SP_SUL!D205)</f>
        <v>W97</v>
      </c>
      <c r="E202" s="94" t="str">
        <f>IF(SP_SUL!H205="","*",SP_SUL!H205)</f>
        <v>Z3VZEV1</v>
      </c>
      <c r="F202" s="100" t="str">
        <f>IF(SP_SUL!M205="","*",SP_SUL!M205)</f>
        <v>ZEJ-ZEV</v>
      </c>
      <c r="G202" s="95" t="str">
        <f>IF(SP_SUL!I205="","*",SP_SUL!I205)</f>
        <v>Z3VZEV1</v>
      </c>
      <c r="H202" s="95" t="str">
        <f>IF(SP_SUL!AB205="","*",SP_SUL!AB205)</f>
        <v>FIXO</v>
      </c>
      <c r="I202" s="95" t="str">
        <f>IF(SP_SUL!AC205="","*",SP_SUL!AC205)</f>
        <v>*</v>
      </c>
      <c r="J202" s="96">
        <f>IF(SP_SUL!AA205="","*",SP_SUL!AA205)</f>
        <v>2</v>
      </c>
      <c r="K202" s="97">
        <f>IF(SP_SUL!AD205="","*",SP_SUL!AD205)</f>
        <v>0.29166666666666669</v>
      </c>
    </row>
    <row r="203" spans="2:11" hidden="1">
      <c r="B203" s="94" t="str">
        <f>IF(SP_SUL!Y206="","*",SP_SUL!Y206)</f>
        <v>OPORTUNIDADE</v>
      </c>
      <c r="C203" s="95">
        <f>IF(SP_SUL!B206="","*",SP_SUL!B206)</f>
        <v>46087</v>
      </c>
      <c r="D203" s="94" t="str">
        <f>IF(SP_SUL!D206="","*",SP_SUL!D206)</f>
        <v>V96</v>
      </c>
      <c r="E203" s="94" t="str">
        <f>IF(SP_SUL!H206="","*",SP_SUL!H206)</f>
        <v>K67ZEV2</v>
      </c>
      <c r="F203" s="100" t="str">
        <f>IF(SP_SUL!M206="","*",SP_SUL!M206)</f>
        <v>ZEJ-ZEV</v>
      </c>
      <c r="G203" s="95" t="str">
        <f>IF(SP_SUL!I206="","*",SP_SUL!I206)</f>
        <v>K67ZEV2</v>
      </c>
      <c r="H203" s="95" t="str">
        <f>IF(SP_SUL!AB206="","*",SP_SUL!AB206)</f>
        <v>FIXO</v>
      </c>
      <c r="I203" s="95" t="str">
        <f>IF(SP_SUL!AC206="","*",SP_SUL!AC206)</f>
        <v>*</v>
      </c>
      <c r="J203" s="96">
        <f>IF(SP_SUL!AA206="","*",SP_SUL!AA206)</f>
        <v>1</v>
      </c>
      <c r="K203" s="97">
        <f>IF(SP_SUL!AD206="","*",SP_SUL!AD206)</f>
        <v>0.29166666666666669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SIM</v>
      </c>
      <c r="C206" s="95">
        <f>IF(SP_SUL!B209="","*",SP_SUL!B209)</f>
        <v>46087</v>
      </c>
      <c r="D206" s="94" t="str">
        <f>IF(SP_SUL!D209="","*",SP_SUL!D209)</f>
        <v>MOD ZEZ</v>
      </c>
      <c r="E206" s="94" t="str">
        <f>IF(SP_SUL!H209="","*",SP_SUL!H209)</f>
        <v>-</v>
      </c>
      <c r="F206" s="100" t="str">
        <f>IF(SP_SUL!M209="","*",SP_SUL!M209)</f>
        <v>ZXW-ZEZ</v>
      </c>
      <c r="G206" s="95" t="str">
        <f>IF(SP_SUL!I209="","*",SP_SUL!I209)</f>
        <v>-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-</v>
      </c>
      <c r="K206" s="97" t="str">
        <f>IF(SP_SUL!AD209="","*",SP_SUL!AD209)</f>
        <v>*</v>
      </c>
    </row>
    <row r="207" spans="2:11" hidden="1">
      <c r="B207" s="94" t="str">
        <f>IF(SP_SUL!Y210="","*",SP_SUL!Y210)</f>
        <v>OPORTUNIDADE</v>
      </c>
      <c r="C207" s="95">
        <f>IF(SP_SUL!B210="","*",SP_SUL!B210)</f>
        <v>46087</v>
      </c>
      <c r="D207" s="94" t="str">
        <f>IF(SP_SUL!D210="","*",SP_SUL!D210)</f>
        <v>W61</v>
      </c>
      <c r="E207" s="94" t="str">
        <f>IF(SP_SUL!H210="","*",SP_SUL!H210)</f>
        <v>K67ZEV2</v>
      </c>
      <c r="F207" s="100" t="str">
        <f>IF(SP_SUL!M210="","*",SP_SUL!M210)</f>
        <v>ZXW-ZEZ</v>
      </c>
      <c r="G207" s="95" t="str">
        <f>IF(SP_SUL!I210="","*",SP_SUL!I210)</f>
        <v>K67ZEV2</v>
      </c>
      <c r="H207" s="95" t="str">
        <f>IF(SP_SUL!AB210="","*",SP_SUL!AB210)</f>
        <v>FIXO</v>
      </c>
      <c r="I207" s="95" t="str">
        <f>IF(SP_SUL!AC210="","*",SP_SUL!AC210)</f>
        <v>ACIONAMENTO</v>
      </c>
      <c r="J207" s="96">
        <f>IF(SP_SUL!AA210="","*",SP_SUL!AA210)</f>
        <v>1</v>
      </c>
      <c r="K207" s="97">
        <f>IF(SP_SUL!AD210="","*",SP_SUL!AD210)</f>
        <v>0.29166666666666669</v>
      </c>
    </row>
    <row r="208" spans="2:11" hidden="1">
      <c r="B208" s="94" t="str">
        <f>IF(SP_SUL!Y211="","*",SP_SUL!Y211)</f>
        <v>OPORTUNIDADE</v>
      </c>
      <c r="C208" s="95">
        <f>IF(SP_SUL!B211="","*",SP_SUL!B211)</f>
        <v>46087</v>
      </c>
      <c r="D208" s="94" t="str">
        <f>IF(SP_SUL!D211="","*",SP_SUL!D211)</f>
        <v>MODERNIZAÇÃO TURMA 2</v>
      </c>
      <c r="E208" s="94" t="str">
        <f>IF(SP_SUL!H211="","*",SP_SUL!H211)</f>
        <v>-</v>
      </c>
      <c r="F208" s="100" t="str">
        <f>IF(SP_SUL!M211="","*",SP_SUL!M211)</f>
        <v>ZXW-ZEZ</v>
      </c>
      <c r="G208" s="95" t="str">
        <f>IF(SP_SUL!I211="","*",SP_SUL!I211)</f>
        <v>-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-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SIM</v>
      </c>
      <c r="C210" s="95">
        <f>IF(SP_SUL!B213="","*",SP_SUL!B213)</f>
        <v>46087</v>
      </c>
      <c r="D210" s="94" t="str">
        <f>IF(SP_SUL!D213="","*",SP_SUL!D213)</f>
        <v>MOD ZGP</v>
      </c>
      <c r="E210" s="94" t="str">
        <f>IF(SP_SUL!H213="","*",SP_SUL!H213)</f>
        <v>-</v>
      </c>
      <c r="F210" s="100" t="str">
        <f>IF(SP_SUL!M213="","*",SP_SUL!M213)</f>
        <v>ZGP</v>
      </c>
      <c r="G210" s="95" t="str">
        <f>IF(SP_SUL!I213="","*",SP_SUL!I213)</f>
        <v>-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-</v>
      </c>
      <c r="K210" s="97" t="str">
        <f>IF(SP_SUL!AD213="","*",SP_SUL!AD213)</f>
        <v>*</v>
      </c>
    </row>
    <row r="211" spans="2:11" hidden="1">
      <c r="B211" s="94" t="str">
        <f>IF(SP_SUL!Y214="","*",SP_SUL!Y214)</f>
        <v>OPORTUNIDADE</v>
      </c>
      <c r="C211" s="95">
        <f>IF(SP_SUL!B214="","*",SP_SUL!B214)</f>
        <v>46087</v>
      </c>
      <c r="D211" s="94" t="str">
        <f>IF(SP_SUL!D214="","*",SP_SUL!D214)</f>
        <v>V85</v>
      </c>
      <c r="E211" s="94" t="str">
        <f>IF(SP_SUL!H214="","*",SP_SUL!H214)</f>
        <v>ZPTZDR</v>
      </c>
      <c r="F211" s="100" t="str">
        <f>IF(SP_SUL!M214="","*",SP_SUL!M214)</f>
        <v>ZGP</v>
      </c>
      <c r="G211" s="95" t="str">
        <f>IF(SP_SUL!I214="","*",SP_SUL!I214)</f>
        <v>ZPTZDR</v>
      </c>
      <c r="H211" s="95" t="str">
        <f>IF(SP_SUL!AB214="","*",SP_SUL!AB214)</f>
        <v>FIXO</v>
      </c>
      <c r="I211" s="95" t="str">
        <f>IF(SP_SUL!AC214="","*",SP_SUL!AC214)</f>
        <v>*</v>
      </c>
      <c r="J211" s="96">
        <f>IF(SP_SUL!AA214="","*",SP_SUL!AA214)</f>
        <v>1</v>
      </c>
      <c r="K211" s="97">
        <f>IF(SP_SUL!AD214="","*",SP_SUL!AD214)</f>
        <v>0.29166666666666669</v>
      </c>
    </row>
    <row r="212" spans="2:11" hidden="1">
      <c r="B212" s="94" t="str">
        <f>IF(SP_SUL!Y215="","*",SP_SUL!Y215)</f>
        <v>OPORTUNIDADE</v>
      </c>
      <c r="C212" s="95">
        <f>IF(SP_SUL!B215="","*",SP_SUL!B215)</f>
        <v>46087</v>
      </c>
      <c r="D212" s="94" t="str">
        <f>IF(SP_SUL!D215="","*",SP_SUL!D215)</f>
        <v>W62</v>
      </c>
      <c r="E212" s="94" t="str">
        <f>IF(SP_SUL!H215="","*",SP_SUL!H215)</f>
        <v>ZPTZDR</v>
      </c>
      <c r="F212" s="100" t="str">
        <f>IF(SP_SUL!M215="","*",SP_SUL!M215)</f>
        <v>ZGP</v>
      </c>
      <c r="G212" s="95" t="str">
        <f>IF(SP_SUL!I215="","*",SP_SUL!I215)</f>
        <v>ZPTZDR</v>
      </c>
      <c r="H212" s="95" t="str">
        <f>IF(SP_SUL!AB215="","*",SP_SUL!AB215)</f>
        <v>FIXO</v>
      </c>
      <c r="I212" s="95" t="str">
        <f>IF(SP_SUL!AC215="","*",SP_SUL!AC215)</f>
        <v>*</v>
      </c>
      <c r="J212" s="96">
        <f>IF(SP_SUL!AA215="","*",SP_SUL!AA215)</f>
        <v>1</v>
      </c>
      <c r="K212" s="97">
        <f>IF(SP_SUL!AD215="","*",SP_SUL!AD215)</f>
        <v>0.29166666666666669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OPORTUNIDADE</v>
      </c>
      <c r="C214" s="95">
        <f>IF(SP_SUL!B217="","*",SP_SUL!B217)</f>
        <v>46087</v>
      </c>
      <c r="D214" s="94" t="str">
        <f>IF(SP_SUL!D217="","*",SP_SUL!D217)</f>
        <v>HUELTON (TP-725)</v>
      </c>
      <c r="E214" s="94" t="str">
        <f>IF(SP_SUL!H217="","*",SP_SUL!H217)</f>
        <v>-</v>
      </c>
      <c r="F214" s="100" t="str">
        <f>IF(SP_SUL!M217="","*",SP_SUL!M217)</f>
        <v>ZPT</v>
      </c>
      <c r="G214" s="95" t="str">
        <f>IF(SP_SUL!I217="","*",SP_SUL!I217)</f>
        <v>-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-</v>
      </c>
      <c r="K214" s="97" t="str">
        <f>IF(SP_SUL!AD217="","*",SP_SUL!AD217)</f>
        <v>*</v>
      </c>
    </row>
    <row r="215" spans="2:11" hidden="1">
      <c r="B215" s="94" t="str">
        <f>IF(SP_SUL!Y218="","*",SP_SUL!Y218)</f>
        <v>OPORTUNIDADE</v>
      </c>
      <c r="C215" s="95">
        <f>IF(SP_SUL!B218="","*",SP_SUL!B218)</f>
        <v>46087</v>
      </c>
      <c r="D215" s="94" t="str">
        <f>IF(SP_SUL!D218="","*",SP_SUL!D218)</f>
        <v>THIAGO (TF-685)</v>
      </c>
      <c r="E215" s="94" t="str">
        <f>IF(SP_SUL!H218="","*",SP_SUL!H218)</f>
        <v>-</v>
      </c>
      <c r="F215" s="100" t="str">
        <f>IF(SP_SUL!M218="","*",SP_SUL!M218)</f>
        <v>ZGP-ZPT</v>
      </c>
      <c r="G215" s="95" t="str">
        <f>IF(SP_SUL!I218="","*",SP_SUL!I218)</f>
        <v>-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-</v>
      </c>
      <c r="K215" s="97" t="str">
        <f>IF(SP_SUL!AD218="","*",SP_SUL!AD218)</f>
        <v>*</v>
      </c>
    </row>
    <row r="216" spans="2:11" hidden="1">
      <c r="B216" s="94" t="str">
        <f>IF(SP_SUL!Y219="","*",SP_SUL!Y219)</f>
        <v>OPORTUNIDADE</v>
      </c>
      <c r="C216" s="95">
        <f>IF(SP_SUL!B219="","*",SP_SUL!B219)</f>
        <v>46087</v>
      </c>
      <c r="D216" s="94" t="str">
        <f>IF(SP_SUL!D219="","*",SP_SUL!D219)</f>
        <v>EXPANSÃO TURMA 1</v>
      </c>
      <c r="E216" s="94" t="str">
        <f>IF(SP_SUL!H219="","*",SP_SUL!H219)</f>
        <v>-</v>
      </c>
      <c r="F216" s="100" t="str">
        <f>IF(SP_SUL!M219="","*",SP_SUL!M219)</f>
        <v>ZGM-109</v>
      </c>
      <c r="G216" s="95" t="str">
        <f>IF(SP_SUL!I219="","*",SP_SUL!I219)</f>
        <v>-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OPORTUNIDADE</v>
      </c>
      <c r="C217" s="95">
        <f>IF(SP_SUL!B220="","*",SP_SUL!B220)</f>
        <v>46087</v>
      </c>
      <c r="D217" s="94" t="str">
        <f>IF(SP_SUL!D220="","*",SP_SUL!D220)</f>
        <v>LEANDRO (TP-727)</v>
      </c>
      <c r="E217" s="94" t="str">
        <f>IF(SP_SUL!H220="","*",SP_SUL!H220)</f>
        <v>-</v>
      </c>
      <c r="F217" s="100" t="str">
        <f>IF(SP_SUL!M220="","*",SP_SUL!M220)</f>
        <v>ZGM-109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-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*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*</v>
      </c>
      <c r="C220" s="95" t="str">
        <f>IF(SP_SUL!B223="","*",SP_SUL!B223)</f>
        <v>*</v>
      </c>
      <c r="D220" s="94" t="str">
        <f>IF(SP_SUL!D223="","*",SP_SUL!D223)</f>
        <v>*</v>
      </c>
      <c r="E220" s="94" t="str">
        <f>IF(SP_SUL!H223="","*",SP_SUL!H223)</f>
        <v>*</v>
      </c>
      <c r="F220" s="100" t="str">
        <f>IF(SP_SUL!M223="","*",SP_SUL!M223)</f>
        <v>-</v>
      </c>
      <c r="G220" s="95" t="str">
        <f>IF(SP_SUL!I223="","*",SP_SUL!I223)</f>
        <v>*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*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 t="str">
        <f>IF(SP_SUL!B224="","*",SP_SUL!B224)</f>
        <v>*</v>
      </c>
      <c r="D221" s="94" t="str">
        <f>IF(SP_SUL!D224="","*",SP_SUL!D224)</f>
        <v>*</v>
      </c>
      <c r="E221" s="94" t="str">
        <f>IF(SP_SUL!H224="","*",SP_SUL!H224)</f>
        <v>*</v>
      </c>
      <c r="F221" s="100" t="str">
        <f>IF(SP_SUL!M224="","*",SP_SUL!M224)</f>
        <v>-</v>
      </c>
      <c r="G221" s="95" t="str">
        <f>IF(SP_SUL!I224="","*",SP_SUL!I224)</f>
        <v>*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*</v>
      </c>
      <c r="C223" s="95" t="str">
        <f>IF(SP_SUL!B226="","*",SP_SUL!B226)</f>
        <v>*</v>
      </c>
      <c r="D223" s="94" t="str">
        <f>IF(SP_SUL!D226="","*",SP_SUL!D226)</f>
        <v>*</v>
      </c>
      <c r="E223" s="94" t="str">
        <f>IF(SP_SUL!H226="","*",SP_SUL!H226)</f>
        <v>*</v>
      </c>
      <c r="F223" s="100" t="str">
        <f>IF(SP_SUL!M226="","*",SP_SUL!M226)</f>
        <v>-</v>
      </c>
      <c r="G223" s="95" t="str">
        <f>IF(SP_SUL!I226="","*",SP_SUL!I226)</f>
        <v>*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*</v>
      </c>
      <c r="K223" s="97" t="str">
        <f>IF(SP_SUL!AD226="","*",SP_SUL!AD226)</f>
        <v>*</v>
      </c>
    </row>
    <row r="224" spans="2:11" hidden="1">
      <c r="B224" s="94" t="str">
        <f>IF(SP_SUL!Y227="","*",SP_SUL!Y227)</f>
        <v>*</v>
      </c>
      <c r="C224" s="95" t="str">
        <f>IF(SP_SUL!B227="","*",SP_SUL!B227)</f>
        <v>*</v>
      </c>
      <c r="D224" s="94" t="str">
        <f>IF(SP_SUL!D227="","*",SP_SUL!D227)</f>
        <v>*</v>
      </c>
      <c r="E224" s="94" t="str">
        <f>IF(SP_SUL!H227="","*",SP_SUL!H227)</f>
        <v>*</v>
      </c>
      <c r="F224" s="100" t="str">
        <f>IF(SP_SUL!M227="","*",SP_SUL!M227)</f>
        <v>-</v>
      </c>
      <c r="G224" s="95" t="str">
        <f>IF(SP_SUL!I227="","*",SP_SUL!I227)</f>
        <v>*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*</v>
      </c>
      <c r="K224" s="97" t="str">
        <f>IF(SP_SUL!AD227="","*",SP_SUL!AD227)</f>
        <v>*</v>
      </c>
    </row>
    <row r="225" spans="2:11" hidden="1">
      <c r="B225" s="94" t="str">
        <f>IF(SP_SUL!Y228="","*",SP_SUL!Y228)</f>
        <v>*</v>
      </c>
      <c r="C225" s="95" t="str">
        <f>IF(SP_SUL!B228="","*",SP_SUL!B228)</f>
        <v>*</v>
      </c>
      <c r="D225" s="94" t="str">
        <f>IF(SP_SUL!D228="","*",SP_SUL!D228)</f>
        <v>*</v>
      </c>
      <c r="E225" s="94" t="str">
        <f>IF(SP_SUL!H228="","*",SP_SUL!H228)</f>
        <v>*</v>
      </c>
      <c r="F225" s="100" t="str">
        <f>IF(SP_SUL!M228="","*",SP_SUL!M228)</f>
        <v>-</v>
      </c>
      <c r="G225" s="95" t="str">
        <f>IF(SP_SUL!I228="","*",SP_SUL!I228)</f>
        <v>*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*</v>
      </c>
      <c r="K225" s="97" t="str">
        <f>IF(SP_SUL!AD228="","*",SP_SUL!AD228)</f>
        <v>*</v>
      </c>
    </row>
    <row r="226" spans="2:11" hidden="1">
      <c r="B226" s="94" t="str">
        <f>IF(SP_SUL!Y229="","*",SP_SUL!Y229)</f>
        <v>*</v>
      </c>
      <c r="C226" s="95" t="str">
        <f>IF(SP_SUL!B229="","*",SP_SUL!B229)</f>
        <v>*</v>
      </c>
      <c r="D226" s="94" t="str">
        <f>IF(SP_SUL!D229="","*",SP_SUL!D229)</f>
        <v>*</v>
      </c>
      <c r="E226" s="94" t="str">
        <f>IF(SP_SUL!H229="","*",SP_SUL!H229)</f>
        <v>*</v>
      </c>
      <c r="F226" s="100" t="str">
        <f>IF(SP_SUL!M229="","*",SP_SUL!M229)</f>
        <v>-</v>
      </c>
      <c r="G226" s="95" t="str">
        <f>IF(SP_SUL!I229="","*",SP_SUL!I229)</f>
        <v>*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*</v>
      </c>
      <c r="K226" s="97" t="str">
        <f>IF(SP_SUL!AD229="","*",SP_SUL!AD229)</f>
        <v>*</v>
      </c>
    </row>
    <row r="227" spans="2:11" hidden="1">
      <c r="B227" s="94" t="str">
        <f>IF(SP_SUL!Y230="","*",SP_SUL!Y230)</f>
        <v>*</v>
      </c>
      <c r="C227" s="95" t="str">
        <f>IF(SP_SUL!B230="","*",SP_SUL!B230)</f>
        <v>*</v>
      </c>
      <c r="D227" s="94" t="str">
        <f>IF(SP_SUL!D230="","*",SP_SUL!D230)</f>
        <v>*</v>
      </c>
      <c r="E227" s="94" t="str">
        <f>IF(SP_SUL!H230="","*",SP_SUL!H230)</f>
        <v>*</v>
      </c>
      <c r="F227" s="100" t="str">
        <f>IF(SP_SUL!M230="","*",SP_SUL!M230)</f>
        <v>-</v>
      </c>
      <c r="G227" s="95" t="str">
        <f>IF(SP_SUL!I230="","*",SP_SUL!I230)</f>
        <v>*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*</v>
      </c>
      <c r="K227" s="97" t="str">
        <f>IF(SP_SUL!AD230="","*",SP_SUL!AD230)</f>
        <v>*</v>
      </c>
    </row>
    <row r="228" spans="2:11" hidden="1">
      <c r="B228" s="94" t="str">
        <f>IF(SP_SUL!Y231="","*",SP_SUL!Y231)</f>
        <v>*</v>
      </c>
      <c r="C228" s="95" t="str">
        <f>IF(SP_SUL!B231="","*",SP_SUL!B231)</f>
        <v>*</v>
      </c>
      <c r="D228" s="94" t="str">
        <f>IF(SP_SUL!D231="","*",SP_SUL!D231)</f>
        <v>*</v>
      </c>
      <c r="E228" s="94" t="str">
        <f>IF(SP_SUL!H231="","*",SP_SUL!H231)</f>
        <v>*</v>
      </c>
      <c r="F228" s="100" t="str">
        <f>IF(SP_SUL!M231="","*",SP_SUL!M231)</f>
        <v>-</v>
      </c>
      <c r="G228" s="95" t="str">
        <f>IF(SP_SUL!I231="","*",SP_SUL!I231)</f>
        <v>*</v>
      </c>
      <c r="H228" s="95" t="str">
        <f>IF(SP_SUL!AB231="","*",SP_SUL!AB231)</f>
        <v>*</v>
      </c>
      <c r="I228" s="95" t="str">
        <f>IF(SP_SUL!AC231="","*",SP_SUL!AC231)</f>
        <v>*</v>
      </c>
      <c r="J228" s="96" t="str">
        <f>IF(SP_SUL!AA231="","*",SP_SUL!AA231)</f>
        <v>*</v>
      </c>
      <c r="K228" s="97" t="str">
        <f>IF(SP_SUL!AD231="","*",SP_SUL!AD231)</f>
        <v>*</v>
      </c>
    </row>
    <row r="229" spans="2:11" hidden="1">
      <c r="B229" s="94" t="str">
        <f>IF(SP_SUL!Y232="","*",SP_SUL!Y232)</f>
        <v>*</v>
      </c>
      <c r="C229" s="95" t="str">
        <f>IF(SP_SUL!B232="","*",SP_SUL!B232)</f>
        <v>*</v>
      </c>
      <c r="D229" s="94" t="str">
        <f>IF(SP_SUL!D232="","*",SP_SUL!D232)</f>
        <v>*</v>
      </c>
      <c r="E229" s="94" t="str">
        <f>IF(SP_SUL!H232="","*",SP_SUL!H232)</f>
        <v>*</v>
      </c>
      <c r="F229" s="100" t="str">
        <f>IF(SP_SUL!M232="","*",SP_SUL!M232)</f>
        <v>-</v>
      </c>
      <c r="G229" s="95" t="str">
        <f>IF(SP_SUL!I232="","*",SP_SUL!I232)</f>
        <v>*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*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*</v>
      </c>
      <c r="C231" s="95" t="str">
        <f>IF(SP_SUL!B234="","*",SP_SUL!B234)</f>
        <v>*</v>
      </c>
      <c r="D231" s="94" t="str">
        <f>IF(SP_SUL!D234="","*",SP_SUL!D234)</f>
        <v>*</v>
      </c>
      <c r="E231" s="94" t="str">
        <f>IF(SP_SUL!H234="","*",SP_SUL!H234)</f>
        <v>*</v>
      </c>
      <c r="F231" s="100" t="str">
        <f>IF(SP_SUL!M234="","*",SP_SUL!M234)</f>
        <v>-</v>
      </c>
      <c r="G231" s="95" t="str">
        <f>IF(SP_SUL!I234="","*",SP_SUL!I234)</f>
        <v>*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*</v>
      </c>
      <c r="K231" s="97" t="str">
        <f>IF(SP_SUL!AD234="","*",SP_SUL!AD234)</f>
        <v>*</v>
      </c>
    </row>
    <row r="232" spans="2:11" hidden="1">
      <c r="B232" s="94" t="str">
        <f>IF(SP_SUL!Y235="","*",SP_SUL!Y235)</f>
        <v>*</v>
      </c>
      <c r="C232" s="95" t="str">
        <f>IF(SP_SUL!B235="","*",SP_SUL!B235)</f>
        <v>*</v>
      </c>
      <c r="D232" s="94" t="str">
        <f>IF(SP_SUL!D235="","*",SP_SUL!D235)</f>
        <v>*</v>
      </c>
      <c r="E232" s="94" t="str">
        <f>IF(SP_SUL!H235="","*",SP_SUL!H235)</f>
        <v>*</v>
      </c>
      <c r="F232" s="100" t="str">
        <f>IF(SP_SUL!M235="","*",SP_SUL!M235)</f>
        <v>-</v>
      </c>
      <c r="G232" s="95" t="str">
        <f>IF(SP_SUL!I235="","*",SP_SUL!I235)</f>
        <v>*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*</v>
      </c>
      <c r="K232" s="97" t="str">
        <f>IF(SP_SUL!AD235="","*",SP_SUL!AD235)</f>
        <v>*</v>
      </c>
    </row>
    <row r="233" spans="2:11" hidden="1">
      <c r="B233" s="94" t="str">
        <f>IF(SP_SUL!Y236="","*",SP_SUL!Y236)</f>
        <v>*</v>
      </c>
      <c r="C233" s="95" t="str">
        <f>IF(SP_SUL!B236="","*",SP_SUL!B236)</f>
        <v>*</v>
      </c>
      <c r="D233" s="94" t="str">
        <f>IF(SP_SUL!D236="","*",SP_SUL!D236)</f>
        <v>*</v>
      </c>
      <c r="E233" s="94" t="str">
        <f>IF(SP_SUL!H236="","*",SP_SUL!H236)</f>
        <v>*</v>
      </c>
      <c r="F233" s="100" t="str">
        <f>IF(SP_SUL!M236="","*",SP_SUL!M236)</f>
        <v>-</v>
      </c>
      <c r="G233" s="95" t="str">
        <f>IF(SP_SUL!I236="","*",SP_SUL!I236)</f>
        <v>*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*</v>
      </c>
      <c r="K233" s="97" t="str">
        <f>IF(SP_SUL!AD236="","*",SP_SUL!AD236)</f>
        <v>*</v>
      </c>
    </row>
    <row r="234" spans="2:11" hidden="1">
      <c r="B234" s="94" t="str">
        <f>IF(SP_SUL!Y237="","*",SP_SUL!Y237)</f>
        <v>*</v>
      </c>
      <c r="C234" s="95" t="str">
        <f>IF(SP_SUL!B237="","*",SP_SUL!B237)</f>
        <v>*</v>
      </c>
      <c r="D234" s="94" t="str">
        <f>IF(SP_SUL!D237="","*",SP_SUL!D237)</f>
        <v>*</v>
      </c>
      <c r="E234" s="94" t="str">
        <f>IF(SP_SUL!H237="","*",SP_SUL!H237)</f>
        <v>*</v>
      </c>
      <c r="F234" s="100" t="str">
        <f>IF(SP_SUL!M237="","*",SP_SUL!M237)</f>
        <v>-</v>
      </c>
      <c r="G234" s="95" t="str">
        <f>IF(SP_SUL!I237="","*",SP_SUL!I237)</f>
        <v>*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*</v>
      </c>
      <c r="K234" s="97" t="str">
        <f>IF(SP_SUL!AD237="","*",SP_SUL!AD237)</f>
        <v>*</v>
      </c>
    </row>
    <row r="235" spans="2:11" hidden="1">
      <c r="B235" s="94" t="str">
        <f>IF(SP_SUL!Y238="","*",SP_SUL!Y238)</f>
        <v>*</v>
      </c>
      <c r="C235" s="95" t="str">
        <f>IF(SP_SUL!B238="","*",SP_SUL!B238)</f>
        <v>*</v>
      </c>
      <c r="D235" s="94" t="str">
        <f>IF(SP_SUL!D238="","*",SP_SUL!D238)</f>
        <v>*</v>
      </c>
      <c r="E235" s="94" t="str">
        <f>IF(SP_SUL!H238="","*",SP_SUL!H238)</f>
        <v>*</v>
      </c>
      <c r="F235" s="100" t="str">
        <f>IF(SP_SUL!M238="","*",SP_SUL!M238)</f>
        <v>-</v>
      </c>
      <c r="G235" s="95" t="str">
        <f>IF(SP_SUL!I238="","*",SP_SUL!I238)</f>
        <v>*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*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*</v>
      </c>
      <c r="C237" s="95" t="str">
        <f>IF(SP_SUL!B240="","*",SP_SUL!B240)</f>
        <v>*</v>
      </c>
      <c r="D237" s="94" t="str">
        <f>IF(SP_SUL!D240="","*",SP_SUL!D240)</f>
        <v>*</v>
      </c>
      <c r="E237" s="94" t="str">
        <f>IF(SP_SUL!H240="","*",SP_SUL!H240)</f>
        <v>*</v>
      </c>
      <c r="F237" s="100" t="str">
        <f>IF(SP_SUL!M240="","*",SP_SUL!M240)</f>
        <v>-</v>
      </c>
      <c r="G237" s="95" t="str">
        <f>IF(SP_SUL!I240="","*",SP_SUL!I240)</f>
        <v>*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*</v>
      </c>
      <c r="K237" s="97" t="str">
        <f>IF(SP_SUL!AD240="","*",SP_SUL!AD240)</f>
        <v>*</v>
      </c>
    </row>
    <row r="238" spans="2:11" hidden="1">
      <c r="B238" s="94" t="str">
        <f>IF(SP_SUL!Y241="","*",SP_SUL!Y241)</f>
        <v>*</v>
      </c>
      <c r="C238" s="95" t="str">
        <f>IF(SP_SUL!B241="","*",SP_SUL!B241)</f>
        <v>*</v>
      </c>
      <c r="D238" s="94" t="str">
        <f>IF(SP_SUL!D241="","*",SP_SUL!D241)</f>
        <v>*</v>
      </c>
      <c r="E238" s="94" t="str">
        <f>IF(SP_SUL!H241="","*",SP_SUL!H241)</f>
        <v>*</v>
      </c>
      <c r="F238" s="100" t="str">
        <f>IF(SP_SUL!M241="","*",SP_SUL!M241)</f>
        <v>-</v>
      </c>
      <c r="G238" s="95" t="str">
        <f>IF(SP_SUL!I241="","*",SP_SUL!I241)</f>
        <v>*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*</v>
      </c>
      <c r="K238" s="97" t="str">
        <f>IF(SP_SUL!AD241="","*",SP_SUL!AD241)</f>
        <v>*</v>
      </c>
    </row>
    <row r="239" spans="2:11" hidden="1">
      <c r="B239" s="94" t="str">
        <f>IF(SP_SUL!Y242="","*",SP_SUL!Y242)</f>
        <v>*</v>
      </c>
      <c r="C239" s="95" t="str">
        <f>IF(SP_SUL!B242="","*",SP_SUL!B242)</f>
        <v>*</v>
      </c>
      <c r="D239" s="94" t="str">
        <f>IF(SP_SUL!D242="","*",SP_SUL!D242)</f>
        <v>*</v>
      </c>
      <c r="E239" s="94" t="str">
        <f>IF(SP_SUL!H242="","*",SP_SUL!H242)</f>
        <v>*</v>
      </c>
      <c r="F239" s="100" t="str">
        <f>IF(SP_SUL!M242="","*",SP_SUL!M242)</f>
        <v>-</v>
      </c>
      <c r="G239" s="95" t="str">
        <f>IF(SP_SUL!I242="","*",SP_SUL!I242)</f>
        <v>*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*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*</v>
      </c>
      <c r="C241" s="95" t="str">
        <f>IF(SP_SUL!B244="","*",SP_SUL!B244)</f>
        <v>*</v>
      </c>
      <c r="D241" s="94" t="str">
        <f>IF(SP_SUL!D244="","*",SP_SUL!D244)</f>
        <v>*</v>
      </c>
      <c r="E241" s="94" t="str">
        <f>IF(SP_SUL!H244="","*",SP_SUL!H244)</f>
        <v>*</v>
      </c>
      <c r="F241" s="100" t="str">
        <f>IF(SP_SUL!M244="","*",SP_SUL!M244)</f>
        <v>-</v>
      </c>
      <c r="G241" s="95" t="str">
        <f>IF(SP_SUL!I244="","*",SP_SUL!I244)</f>
        <v>*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*</v>
      </c>
      <c r="C242" s="95" t="str">
        <f>IF(SP_SUL!B245="","*",SP_SUL!B245)</f>
        <v>*</v>
      </c>
      <c r="D242" s="94" t="str">
        <f>IF(SP_SUL!D245="","*",SP_SUL!D245)</f>
        <v>*</v>
      </c>
      <c r="E242" s="94" t="str">
        <f>IF(SP_SUL!H245="","*",SP_SUL!H245)</f>
        <v>*</v>
      </c>
      <c r="F242" s="100" t="str">
        <f>IF(SP_SUL!M245="","*",SP_SUL!M245)</f>
        <v>-</v>
      </c>
      <c r="G242" s="95" t="str">
        <f>IF(SP_SUL!I245="","*",SP_SUL!I245)</f>
        <v>*</v>
      </c>
      <c r="H242" s="95" t="str">
        <f>IF(SP_SUL!AB245="","*",SP_SUL!AB245)</f>
        <v>*</v>
      </c>
      <c r="I242" s="95" t="str">
        <f>IF(SP_SUL!AC245="","*",SP_SUL!AC245)</f>
        <v>*</v>
      </c>
      <c r="J242" s="96" t="str">
        <f>IF(SP_SUL!AA245="","*",SP_SUL!AA245)</f>
        <v>*</v>
      </c>
      <c r="K242" s="97" t="str">
        <f>IF(SP_SUL!AD245="","*",SP_SUL!AD245)</f>
        <v>*</v>
      </c>
    </row>
    <row r="243" spans="2:11" hidden="1">
      <c r="B243" s="94" t="str">
        <f>IF(SP_SUL!Y246="","*",SP_SUL!Y246)</f>
        <v>*</v>
      </c>
      <c r="C243" s="95" t="str">
        <f>IF(SP_SUL!B246="","*",SP_SUL!B246)</f>
        <v>*</v>
      </c>
      <c r="D243" s="94" t="str">
        <f>IF(SP_SUL!D246="","*",SP_SUL!D246)</f>
        <v>*</v>
      </c>
      <c r="E243" s="94" t="str">
        <f>IF(SP_SUL!H246="","*",SP_SUL!H246)</f>
        <v>*</v>
      </c>
      <c r="F243" s="100" t="str">
        <f>IF(SP_SUL!M246="","*",SP_SUL!M246)</f>
        <v>-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*</v>
      </c>
      <c r="C244" s="95" t="str">
        <f>IF(SP_SUL!B247="","*",SP_SUL!B247)</f>
        <v>*</v>
      </c>
      <c r="D244" s="94" t="str">
        <f>IF(SP_SUL!D247="","*",SP_SUL!D247)</f>
        <v>*</v>
      </c>
      <c r="E244" s="94" t="str">
        <f>IF(SP_SUL!H247="","*",SP_SUL!H247)</f>
        <v>*</v>
      </c>
      <c r="F244" s="100" t="str">
        <f>IF(SP_SUL!M247="","*",SP_SUL!M247)</f>
        <v>-</v>
      </c>
      <c r="G244" s="95" t="str">
        <f>IF(SP_SUL!I247="","*",SP_SUL!I247)</f>
        <v>*</v>
      </c>
      <c r="H244" s="95" t="str">
        <f>IF(SP_SUL!AB247="","*",SP_SUL!AB247)</f>
        <v>*</v>
      </c>
      <c r="I244" s="95" t="str">
        <f>IF(SP_SUL!AC247="","*",SP_SUL!AC247)</f>
        <v>*</v>
      </c>
      <c r="J244" s="96" t="str">
        <f>IF(SP_SUL!AA247="","*",SP_SUL!AA247)</f>
        <v>*</v>
      </c>
      <c r="K244" s="97" t="str">
        <f>IF(SP_SUL!AD247="","*",SP_SUL!AD247)</f>
        <v>*</v>
      </c>
    </row>
    <row r="245" spans="2:11" hidden="1">
      <c r="B245" s="94" t="str">
        <f>IF(SP_SUL!Y248="","*",SP_SUL!Y248)</f>
        <v>*</v>
      </c>
      <c r="C245" s="95" t="str">
        <f>IF(SP_SUL!B248="","*",SP_SUL!B248)</f>
        <v>*</v>
      </c>
      <c r="D245" s="94" t="str">
        <f>IF(SP_SUL!D248="","*",SP_SUL!D248)</f>
        <v>*</v>
      </c>
      <c r="E245" s="94" t="str">
        <f>IF(SP_SUL!H248="","*",SP_SUL!H248)</f>
        <v>*</v>
      </c>
      <c r="F245" s="100" t="str">
        <f>IF(SP_SUL!M248="","*",SP_SUL!M248)</f>
        <v>-</v>
      </c>
      <c r="G245" s="95" t="str">
        <f>IF(SP_SUL!I248="","*",SP_SUL!I248)</f>
        <v>*</v>
      </c>
      <c r="H245" s="95" t="str">
        <f>IF(SP_SUL!AB248="","*",SP_SUL!AB248)</f>
        <v>*</v>
      </c>
      <c r="I245" s="95" t="str">
        <f>IF(SP_SUL!AC248="","*",SP_SUL!AC248)</f>
        <v>*</v>
      </c>
      <c r="J245" s="96" t="str">
        <f>IF(SP_SUL!AA248="","*",SP_SUL!AA248)</f>
        <v>*</v>
      </c>
      <c r="K245" s="97" t="str">
        <f>IF(SP_SUL!AD248="","*",SP_SUL!AD248)</f>
        <v>*</v>
      </c>
    </row>
    <row r="246" spans="2:11" hidden="1">
      <c r="B246" s="94" t="str">
        <f>IF(SP_SUL!Y249="","*",SP_SUL!Y249)</f>
        <v>*</v>
      </c>
      <c r="C246" s="95" t="str">
        <f>IF(SP_SUL!B249="","*",SP_SUL!B249)</f>
        <v>*</v>
      </c>
      <c r="D246" s="94" t="str">
        <f>IF(SP_SUL!D249="","*",SP_SUL!D249)</f>
        <v>*</v>
      </c>
      <c r="E246" s="94" t="str">
        <f>IF(SP_SUL!H249="","*",SP_SUL!H249)</f>
        <v>*</v>
      </c>
      <c r="F246" s="100" t="str">
        <f>IF(SP_SUL!M249="","*",SP_SUL!M249)</f>
        <v>-</v>
      </c>
      <c r="G246" s="95" t="str">
        <f>IF(SP_SUL!I249="","*",SP_SUL!I249)</f>
        <v>*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*</v>
      </c>
      <c r="C247" s="95" t="str">
        <f>IF(SP_SUL!B250="","*",SP_SUL!B250)</f>
        <v>*</v>
      </c>
      <c r="D247" s="94" t="str">
        <f>IF(SP_SUL!D250="","*",SP_SUL!D250)</f>
        <v>*</v>
      </c>
      <c r="E247" s="94" t="str">
        <f>IF(SP_SUL!H250="","*",SP_SUL!H250)</f>
        <v>*</v>
      </c>
      <c r="F247" s="100" t="str">
        <f>IF(SP_SUL!M250="","*",SP_SUL!M250)</f>
        <v>-</v>
      </c>
      <c r="G247" s="95" t="str">
        <f>IF(SP_SUL!I250="","*",SP_SUL!I250)</f>
        <v>*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*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 t="str">
        <f>IF(SP_SUL!B253="","*",SP_SUL!B253)</f>
        <v>*</v>
      </c>
      <c r="D250" s="94" t="str">
        <f>IF(SP_SUL!D253="","*",SP_SUL!D253)</f>
        <v>*</v>
      </c>
      <c r="E250" s="94" t="str">
        <f>IF(SP_SUL!H253="","*",SP_SUL!H253)</f>
        <v>*</v>
      </c>
      <c r="F250" s="100" t="str">
        <f>IF(SP_SUL!M253="","*",SP_SUL!M253)</f>
        <v>-</v>
      </c>
      <c r="G250" s="95" t="str">
        <f>IF(SP_SUL!I253="","*",SP_SUL!I253)</f>
        <v>*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 t="str">
        <f>IF(SP_SUL!B254="","*",SP_SUL!B254)</f>
        <v>*</v>
      </c>
      <c r="D251" s="94" t="str">
        <f>IF(SP_SUL!D254="","*",SP_SUL!D254)</f>
        <v>*</v>
      </c>
      <c r="E251" s="94" t="str">
        <f>IF(SP_SUL!H254="","*",SP_SUL!H254)</f>
        <v>*</v>
      </c>
      <c r="F251" s="100" t="str">
        <f>IF(SP_SUL!M254="","*",SP_SUL!M254)</f>
        <v>-</v>
      </c>
      <c r="G251" s="95" t="str">
        <f>IF(SP_SUL!I254="","*",SP_SUL!I254)</f>
        <v>*</v>
      </c>
      <c r="H251" s="95" t="str">
        <f>IF(SP_SUL!AB254="","*",SP_SUL!AB254)</f>
        <v>*</v>
      </c>
      <c r="I251" s="95" t="str">
        <f>IF(SP_SUL!AC254="","*",SP_SUL!AC254)</f>
        <v>*</v>
      </c>
      <c r="J251" s="96" t="str">
        <f>IF(SP_SUL!AA254="","*",SP_SUL!AA254)</f>
        <v>*</v>
      </c>
      <c r="K251" s="97" t="str">
        <f>IF(SP_SUL!AD254="","*",SP_SUL!AD254)</f>
        <v>*</v>
      </c>
    </row>
    <row r="252" spans="2:11" hidden="1">
      <c r="B252" s="94" t="str">
        <f>IF(SP_SUL!Y255="","*",SP_SUL!Y255)</f>
        <v>*</v>
      </c>
      <c r="C252" s="95" t="str">
        <f>IF(SP_SUL!B255="","*",SP_SUL!B255)</f>
        <v>*</v>
      </c>
      <c r="D252" s="94" t="str">
        <f>IF(SP_SUL!D255="","*",SP_SUL!D255)</f>
        <v>*</v>
      </c>
      <c r="E252" s="94" t="str">
        <f>IF(SP_SUL!H255="","*",SP_SUL!H255)</f>
        <v>*</v>
      </c>
      <c r="F252" s="100" t="str">
        <f>IF(SP_SUL!M255="","*",SP_SUL!M255)</f>
        <v>-</v>
      </c>
      <c r="G252" s="95" t="str">
        <f>IF(SP_SUL!I255="","*",SP_SUL!I255)</f>
        <v>*</v>
      </c>
      <c r="H252" s="95" t="str">
        <f>IF(SP_SUL!AB255="","*",SP_SUL!AB255)</f>
        <v>*</v>
      </c>
      <c r="I252" s="95" t="str">
        <f>IF(SP_SUL!AC255="","*",SP_SUL!AC255)</f>
        <v>*</v>
      </c>
      <c r="J252" s="96" t="str">
        <f>IF(SP_SUL!AA255="","*",SP_SUL!AA255)</f>
        <v>*</v>
      </c>
      <c r="K252" s="97" t="str">
        <f>IF(SP_SUL!AD255="","*",SP_SUL!AD255)</f>
        <v>*</v>
      </c>
    </row>
    <row r="253" spans="2:11" hidden="1">
      <c r="B253" s="94" t="str">
        <f>IF(SP_SUL!Y256="","*",SP_SUL!Y256)</f>
        <v>*</v>
      </c>
      <c r="C253" s="95" t="str">
        <f>IF(SP_SUL!B256="","*",SP_SUL!B256)</f>
        <v>*</v>
      </c>
      <c r="D253" s="94" t="str">
        <f>IF(SP_SUL!D256="","*",SP_SUL!D256)</f>
        <v>*</v>
      </c>
      <c r="E253" s="94" t="str">
        <f>IF(SP_SUL!H256="","*",SP_SUL!H256)</f>
        <v>*</v>
      </c>
      <c r="F253" s="100" t="str">
        <f>IF(SP_SUL!M256="","*",SP_SUL!M256)</f>
        <v>-</v>
      </c>
      <c r="G253" s="95" t="str">
        <f>IF(SP_SUL!I256="","*",SP_SUL!I256)</f>
        <v>*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*</v>
      </c>
      <c r="C256" s="95" t="str">
        <f>IF(SP_SUL!B259="","*",SP_SUL!B259)</f>
        <v>*</v>
      </c>
      <c r="D256" s="94" t="str">
        <f>IF(SP_SUL!D259="","*",SP_SUL!D259)</f>
        <v>*</v>
      </c>
      <c r="E256" s="94" t="str">
        <f>IF(SP_SUL!H259="","*",SP_SUL!H259)</f>
        <v>*</v>
      </c>
      <c r="F256" s="100" t="str">
        <f>IF(SP_SUL!M259="","*",SP_SUL!M259)</f>
        <v>-</v>
      </c>
      <c r="G256" s="95" t="str">
        <f>IF(SP_SUL!I259="","*",SP_SUL!I259)</f>
        <v>*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*</v>
      </c>
      <c r="K256" s="97" t="str">
        <f>IF(SP_SUL!AD259="","*",SP_SUL!AD259)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ROBSON (TF-701)</v>
      </c>
      <c r="E306" s="94" t="str">
        <f>IF(SP_SUL!H310="","*",SP_SUL!H310)</f>
        <v>-</v>
      </c>
      <c r="F306" s="100" t="str">
        <f>IF(SP_SUL!M310="","*",SP_SUL!M310)</f>
        <v>ZDY-ZFY</v>
      </c>
      <c r="G306" s="95" t="str">
        <f>IF(SP_SUL!I310="","*",SP_SUL!I310)</f>
        <v>-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6" dateTimeGrouping="day"/>
      </filters>
    </filterColumn>
    <filterColumn colId="6">
      <filters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J191" workbookViewId="0">
      <selection sqref="A1:T217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3"/>
      <c r="B1" s="224"/>
      <c r="C1" s="225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6" t="s">
        <v>1010</v>
      </c>
      <c r="Q1" s="227"/>
      <c r="R1" s="111"/>
      <c r="S1" s="84"/>
      <c r="T1" s="86"/>
      <c r="U1" s="228" t="s">
        <v>1366</v>
      </c>
      <c r="V1" s="228"/>
      <c r="W1" s="228"/>
    </row>
    <row r="2" spans="1:23" ht="15" customHeight="1">
      <c r="A2" s="87" t="s">
        <v>1367</v>
      </c>
      <c r="B2" s="87" t="s">
        <v>1368</v>
      </c>
      <c r="C2" s="87" t="s">
        <v>376</v>
      </c>
      <c r="D2" s="88" t="s">
        <v>962</v>
      </c>
      <c r="E2" s="88" t="s">
        <v>4</v>
      </c>
      <c r="F2" s="88" t="s">
        <v>1369</v>
      </c>
      <c r="G2" s="88" t="s">
        <v>437</v>
      </c>
      <c r="H2" s="88" t="s">
        <v>951</v>
      </c>
      <c r="I2" s="88" t="s">
        <v>953</v>
      </c>
      <c r="J2" s="88" t="s">
        <v>954</v>
      </c>
      <c r="K2" s="88" t="s">
        <v>957</v>
      </c>
      <c r="L2" s="88" t="s">
        <v>5</v>
      </c>
      <c r="M2" s="124" t="s">
        <v>1</v>
      </c>
      <c r="N2" s="112" t="s">
        <v>955</v>
      </c>
      <c r="O2" s="112" t="s">
        <v>956</v>
      </c>
      <c r="P2" s="89" t="s">
        <v>958</v>
      </c>
      <c r="Q2" s="89" t="s">
        <v>959</v>
      </c>
      <c r="R2" s="112" t="s">
        <v>960</v>
      </c>
      <c r="S2" s="90" t="s">
        <v>1370</v>
      </c>
      <c r="T2" s="91" t="s">
        <v>965</v>
      </c>
      <c r="U2" s="138">
        <f ca="1">TODAY()-1</f>
        <v>46086</v>
      </c>
      <c r="V2" s="138">
        <f ca="1">U2-1</f>
        <v>46085</v>
      </c>
      <c r="W2" s="138">
        <f ca="1">V2-1</f>
        <v>46084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>
        <f ca="1">_xlfn.XLOOKUP(G4&amp;$U$2,BS_CONTROLE[CHAVE],BS_CONTROLE[Quantidade_11],"-")</f>
        <v>60</v>
      </c>
      <c r="V4" s="137" t="str">
        <f ca="1">_xlfn.XLOOKUP(G4&amp;$V$2,BS_CONTROLE[CHAVE],BS_CONTROLE[Quantidade_11],"-")</f>
        <v>-</v>
      </c>
      <c r="W4" s="137">
        <f ca="1">_xlfn.XLOOKUP(G4&amp;$W$2,BS_CONTROLE[CHAVE],BS_CONTROLE[Quantidade_11],"-")</f>
        <v>0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 t="str">
        <f ca="1">_xlfn.XLOOKUP(G5&amp;$U$2,BS_CONTROLE[CHAVE],BS_CONTROLE[Quantidade_11],"-")</f>
        <v>-</v>
      </c>
      <c r="V5" s="137">
        <f ca="1">_xlfn.XLOOKUP(G5&amp;$V$2,BS_CONTROLE[CHAVE],BS_CONTROLE[Quantidade_11],"-")</f>
        <v>3</v>
      </c>
      <c r="W5" s="137">
        <f ca="1">_xlfn.XLOOKUP(G5&amp;$W$2,BS_CONTROLE[CHAVE],BS_CONTROLE[Quantidade_11],"-")</f>
        <v>0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 t="str">
        <f ca="1">_xlfn.XLOOKUP(G6&amp;$U$2,BS_CONTROLE[CHAVE],BS_CONTROLE[Quantidade_11],"-")</f>
        <v>-</v>
      </c>
      <c r="V6" s="137" t="str">
        <f ca="1">_xlfn.XLOOKUP(G6&amp;$V$2,BS_CONTROLE[CHAVE],BS_CONTROLE[Quantidade_11],"-")</f>
        <v>-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>
        <f ca="1">_xlfn.XLOOKUP(G7&amp;$W$2,BS_CONTROLE[CHAVE],BS_CONTROLE[Quantidade_11],"-")</f>
        <v>0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>
        <f ca="1">_xlfn.XLOOKUP(G8&amp;$U$2,BS_CONTROLE[CHAVE],BS_CONTROLE[Quantidade_11],"-")</f>
        <v>1</v>
      </c>
      <c r="V8" s="137">
        <f ca="1">_xlfn.XLOOKUP(G8&amp;$V$2,BS_CONTROLE[CHAVE],BS_CONTROLE[Quantidade_11],"-")</f>
        <v>2</v>
      </c>
      <c r="W8" s="137">
        <f ca="1">_xlfn.XLOOKUP(G8&amp;$W$2,BS_CONTROLE[CHAVE],BS_CONTROLE[Quantidade_11],"-")</f>
        <v>0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>
        <f ca="1">_xlfn.XLOOKUP(G11&amp;$U$2,BS_CONTROLE[CHAVE],BS_CONTROLE[Quantidade_11],"-")</f>
        <v>300</v>
      </c>
      <c r="V11" s="137">
        <f ca="1">_xlfn.XLOOKUP(G11&amp;$V$2,BS_CONTROLE[CHAVE],BS_CONTROLE[Quantidade_11],"-")</f>
        <v>0</v>
      </c>
      <c r="W11" s="137">
        <f ca="1">_xlfn.XLOOKUP(G11&amp;$W$2,BS_CONTROLE[CHAVE],BS_CONTROLE[Quantidade_11],"-")</f>
        <v>100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>
        <f ca="1">_xlfn.XLOOKUP(G12&amp;$U$2,BS_CONTROLE[CHAVE],BS_CONTROLE[Quantidade_11],"-")</f>
        <v>1</v>
      </c>
      <c r="V12" s="137">
        <f ca="1">_xlfn.XLOOKUP(G12&amp;$V$2,BS_CONTROLE[CHAVE],BS_CONTROLE[Quantidade_11],"-")</f>
        <v>2</v>
      </c>
      <c r="W12" s="137">
        <f ca="1">_xlfn.XLOOKUP(G12&amp;$W$2,BS_CONTROLE[CHAVE],BS_CONTROLE[Quantidade_11],"-")</f>
        <v>0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1</v>
      </c>
      <c r="V13" s="137">
        <f ca="1">_xlfn.XLOOKUP(G13&amp;$V$2,BS_CONTROLE[CHAVE],BS_CONTROLE[Quantidade_11],"-")</f>
        <v>1</v>
      </c>
      <c r="W13" s="137">
        <f ca="1">_xlfn.XLOOKUP(G13&amp;$W$2,BS_CONTROLE[CHAVE],BS_CONTROLE[Quantidade_11],"-")</f>
        <v>0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 t="str">
        <f ca="1">_xlfn.XLOOKUP(G14&amp;$U$2,BS_CONTROLE[CHAVE],BS_CONTROLE[Quantidade_11],"-")</f>
        <v>-</v>
      </c>
      <c r="V14" s="137">
        <f ca="1">_xlfn.XLOOKUP(G14&amp;$V$2,BS_CONTROLE[CHAVE],BS_CONTROLE[Quantidade_11],"-")</f>
        <v>0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>
        <f ca="1">_xlfn.XLOOKUP(G15&amp;$W$2,BS_CONTROLE[CHAVE],BS_CONTROLE[Quantidade_11],"-")</f>
        <v>400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1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0</v>
      </c>
      <c r="V19" s="137">
        <f ca="1">_xlfn.XLOOKUP(G19&amp;$V$2,BS_CONTROLE[CHAVE],BS_CONTROLE[Quantidade_11],"-")</f>
        <v>1</v>
      </c>
      <c r="W19" s="137">
        <f ca="1">_xlfn.XLOOKUP(G19&amp;$W$2,BS_CONTROLE[CHAVE],BS_CONTROLE[Quantidade_11],"-")</f>
        <v>0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>
        <f ca="1">_xlfn.XLOOKUP(G21&amp;$U$2,BS_CONTROLE[CHAVE],BS_CONTROLE[Quantidade_11],"-")</f>
        <v>300</v>
      </c>
      <c r="V21" s="137">
        <f ca="1">_xlfn.XLOOKUP(G21&amp;$V$2,BS_CONTROLE[CHAVE],BS_CONTROLE[Quantidade_11],"-")</f>
        <v>0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0</v>
      </c>
      <c r="V22" s="137">
        <f ca="1">_xlfn.XLOOKUP(G22&amp;$V$2,BS_CONTROLE[CHAVE],BS_CONTROLE[Quantidade_11],"-")</f>
        <v>0</v>
      </c>
      <c r="W22" s="137">
        <f ca="1">_xlfn.XLOOKUP(G22&amp;$W$2,BS_CONTROLE[CHAVE],BS_CONTROLE[Quantidade_11],"-")</f>
        <v>0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1</v>
      </c>
      <c r="W23" s="137" t="str">
        <f ca="1">_xlfn.XLOOKUP(G23&amp;$W$2,BS_CONTROLE[CHAVE],BS_CONTROLE[Quantidade_11],"-")</f>
        <v>-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>
        <f ca="1">_xlfn.XLOOKUP(G24&amp;$U$2,BS_CONTROLE[CHAVE],BS_CONTROLE[Quantidade_11],"-")</f>
        <v>0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>
        <f ca="1">_xlfn.XLOOKUP(G25&amp;$U$2,BS_CONTROLE[CHAVE],BS_CONTROLE[Quantidade_11],"-")</f>
        <v>0</v>
      </c>
      <c r="V25" s="137">
        <f ca="1">_xlfn.XLOOKUP(G25&amp;$V$2,BS_CONTROLE[CHAVE],BS_CONTROLE[Quantidade_11],"-")</f>
        <v>1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>
        <f ca="1">_xlfn.XLOOKUP(G27&amp;$U$2,BS_CONTROLE[CHAVE],BS_CONTROLE[Quantidade_11],"-")</f>
        <v>60</v>
      </c>
      <c r="V27" s="137" t="str">
        <f ca="1">_xlfn.XLOOKUP(G27&amp;$V$2,BS_CONTROLE[CHAVE],BS_CONTROLE[Quantidade_11],"-")</f>
        <v>-</v>
      </c>
      <c r="W27" s="137">
        <f ca="1">_xlfn.XLOOKUP(G27&amp;$W$2,BS_CONTROLE[CHAVE],BS_CONTROLE[Quantidade_11],"-")</f>
        <v>0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 t="str">
        <f ca="1">_xlfn.XLOOKUP(G28&amp;$U$2,BS_CONTROLE[CHAVE],BS_CONTROLE[Quantidade_11],"-")</f>
        <v>-</v>
      </c>
      <c r="V28" s="137">
        <f ca="1">_xlfn.XLOOKUP(G28&amp;$V$2,BS_CONTROLE[CHAVE],BS_CONTROLE[Quantidade_11],"-")</f>
        <v>0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 t="str">
        <f ca="1">_xlfn.XLOOKUP(G29&amp;$U$2,BS_CONTROLE[CHAVE],BS_CONTROLE[Quantidade_11],"-")</f>
        <v>-</v>
      </c>
      <c r="V29" s="137">
        <f ca="1">_xlfn.XLOOKUP(G29&amp;$V$2,BS_CONTROLE[CHAVE],BS_CONTROLE[Quantidade_11],"-")</f>
        <v>42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>
        <f ca="1">_xlfn.XLOOKUP(G30&amp;$U$2,BS_CONTROLE[CHAVE],BS_CONTROLE[Quantidade_11],"-")</f>
        <v>0</v>
      </c>
      <c r="V30" s="137">
        <f ca="1">_xlfn.XLOOKUP(G30&amp;$V$2,BS_CONTROLE[CHAVE],BS_CONTROLE[Quantidade_11],"-")</f>
        <v>1</v>
      </c>
      <c r="W30" s="137">
        <f ca="1">_xlfn.XLOOKUP(G30&amp;$W$2,BS_CONTROLE[CHAVE],BS_CONTROLE[Quantidade_11],"-")</f>
        <v>0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 t="str">
        <f ca="1">_xlfn.XLOOKUP(G31&amp;$U$2,BS_CONTROLE[CHAVE],BS_CONTROLE[Quantidade_11],"-")</f>
        <v>-</v>
      </c>
      <c r="V31" s="137">
        <f ca="1">_xlfn.XLOOKUP(G31&amp;$V$2,BS_CONTROLE[CHAVE],BS_CONTROLE[Quantidade_11],"-")</f>
        <v>3</v>
      </c>
      <c r="W31" s="137">
        <f ca="1">_xlfn.XLOOKUP(G31&amp;$W$2,BS_CONTROLE[CHAVE],BS_CONTROLE[Quantidade_11],"-")</f>
        <v>0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>
        <f ca="1">_xlfn.XLOOKUP(G32&amp;$U$2,BS_CONTROLE[CHAVE],BS_CONTROLE[Quantidade_11],"-")</f>
        <v>25</v>
      </c>
      <c r="V32" s="137">
        <f ca="1">_xlfn.XLOOKUP(G32&amp;$V$2,BS_CONTROLE[CHAVE],BS_CONTROLE[Quantidade_11],"-")</f>
        <v>0</v>
      </c>
      <c r="W32" s="137">
        <f ca="1">_xlfn.XLOOKUP(G32&amp;$W$2,BS_CONTROLE[CHAVE],BS_CONTROLE[Quantidade_11],"-")</f>
        <v>0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>
        <f ca="1">_xlfn.XLOOKUP(G33&amp;$U$2,BS_CONTROLE[CHAVE],BS_CONTROLE[Quantidade_11],"-")</f>
        <v>30</v>
      </c>
      <c r="V33" s="137">
        <f ca="1">_xlfn.XLOOKUP(G33&amp;$V$2,BS_CONTROLE[CHAVE],BS_CONTROLE[Quantidade_11],"-")</f>
        <v>312</v>
      </c>
      <c r="W33" s="137">
        <f ca="1">_xlfn.XLOOKUP(G33&amp;$W$2,BS_CONTROLE[CHAVE],BS_CONTROLE[Quantidade_11],"-")</f>
        <v>0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0</v>
      </c>
      <c r="V34" s="137">
        <f ca="1">_xlfn.XLOOKUP(G34&amp;$V$2,BS_CONTROLE[CHAVE],BS_CONTROLE[Quantidade_11],"-")</f>
        <v>1</v>
      </c>
      <c r="W34" s="137">
        <f ca="1">_xlfn.XLOOKUP(G34&amp;$W$2,BS_CONTROLE[CHAVE],BS_CONTROLE[Quantidade_11],"-")</f>
        <v>0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1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>
        <f ca="1">_xlfn.XLOOKUP(G36&amp;$W$2,BS_CONTROLE[CHAVE],BS_CONTROLE[Quantidade_11],"-")</f>
        <v>0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 t="str">
        <f ca="1">_xlfn.XLOOKUP(G37&amp;$U$2,BS_CONTROLE[CHAVE],BS_CONTROLE[Quantidade_11],"-")</f>
        <v>-</v>
      </c>
      <c r="V37" s="137" t="str">
        <f ca="1">_xlfn.XLOOKUP(G37&amp;$V$2,BS_CONTROLE[CHAVE],BS_CONTROLE[Quantidade_11],"-")</f>
        <v>-</v>
      </c>
      <c r="W37" s="137">
        <f ca="1">_xlfn.XLOOKUP(G37&amp;$W$2,BS_CONTROLE[CHAVE],BS_CONTROLE[Quantidade_11],"-")</f>
        <v>0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 t="str">
        <f ca="1">_xlfn.XLOOKUP(G38&amp;$U$2,BS_CONTROLE[CHAVE],BS_CONTROLE[Quantidade_11],"-")</f>
        <v>-</v>
      </c>
      <c r="V38" s="137">
        <f ca="1">_xlfn.XLOOKUP(G38&amp;$V$2,BS_CONTROLE[CHAVE],BS_CONTROLE[Quantidade_11],"-")</f>
        <v>1</v>
      </c>
      <c r="W38" s="137">
        <f ca="1">_xlfn.XLOOKUP(G38&amp;$W$2,BS_CONTROLE[CHAVE],BS_CONTROLE[Quantidade_11],"-")</f>
        <v>0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>
        <f ca="1">_xlfn.XLOOKUP(G39&amp;$W$2,BS_CONTROLE[CHAVE],BS_CONTROLE[Quantidade_11],"-")</f>
        <v>0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>
        <f ca="1">_xlfn.XLOOKUP(G40&amp;$W$2,BS_CONTROLE[CHAVE],BS_CONTROLE[Quantidade_11],"-")</f>
        <v>0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 t="str">
        <f ca="1">_xlfn.XLOOKUP(G41&amp;$U$2,BS_CONTROLE[CHAVE],BS_CONTROLE[Quantidade_11],"-")</f>
        <v>-</v>
      </c>
      <c r="V41" s="137" t="str">
        <f ca="1">_xlfn.XLOOKUP(G41&amp;$V$2,BS_CONTROLE[CHAVE],BS_CONTROLE[Quantidade_11],"-")</f>
        <v>-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0</v>
      </c>
      <c r="V42" s="137">
        <f ca="1">_xlfn.XLOOKUP(G42&amp;$V$2,BS_CONTROLE[CHAVE],BS_CONTROLE[Quantidade_11],"-")</f>
        <v>0</v>
      </c>
      <c r="W42" s="137">
        <f ca="1">_xlfn.XLOOKUP(G42&amp;$W$2,BS_CONTROLE[CHAVE],BS_CONTROLE[Quantidade_11],"-")</f>
        <v>0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>
        <f ca="1">_xlfn.XLOOKUP(G43&amp;$U$2,BS_CONTROLE[CHAVE],BS_CONTROLE[Quantidade_11],"-")</f>
        <v>60</v>
      </c>
      <c r="V43" s="137" t="str">
        <f ca="1">_xlfn.XLOOKUP(G43&amp;$V$2,BS_CONTROLE[CHAVE],BS_CONTROLE[Quantidade_11],"-")</f>
        <v>-</v>
      </c>
      <c r="W43" s="137">
        <f ca="1">_xlfn.XLOOKUP(G43&amp;$W$2,BS_CONTROLE[CHAVE],BS_CONTROLE[Quantidade_11],"-")</f>
        <v>0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 t="str">
        <f ca="1">_xlfn.XLOOKUP(G44&amp;$U$2,BS_CONTROLE[CHAVE],BS_CONTROLE[Quantidade_11],"-")</f>
        <v>-</v>
      </c>
      <c r="V44" s="137" t="str">
        <f ca="1">_xlfn.XLOOKUP(G44&amp;$V$2,BS_CONTROLE[CHAVE],BS_CONTROLE[Quantidade_11],"-")</f>
        <v>-</v>
      </c>
      <c r="W44" s="137">
        <f ca="1">_xlfn.XLOOKUP(G44&amp;$W$2,BS_CONTROLE[CHAVE],BS_CONTROLE[Quantidade_11],"-")</f>
        <v>400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 t="str">
        <f ca="1">_xlfn.XLOOKUP(G45&amp;$U$2,BS_CONTROLE[CHAVE],BS_CONTROLE[Quantidade_11],"-")</f>
        <v>-</v>
      </c>
      <c r="V45" s="137" t="str">
        <f ca="1">_xlfn.XLOOKUP(G45&amp;$V$2,BS_CONTROLE[CHAVE],BS_CONTROLE[Quantidade_11],"-")</f>
        <v>-</v>
      </c>
      <c r="W45" s="137">
        <f ca="1">_xlfn.XLOOKUP(G45&amp;$W$2,BS_CONTROLE[CHAVE],BS_CONTROLE[Quantidade_11],"-")</f>
        <v>1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>
        <f ca="1">_xlfn.XLOOKUP(G46&amp;$U$2,BS_CONTROLE[CHAVE],BS_CONTROLE[Quantidade_11],"-")</f>
        <v>1</v>
      </c>
      <c r="V46" s="137">
        <f ca="1">_xlfn.XLOOKUP(G46&amp;$V$2,BS_CONTROLE[CHAVE],BS_CONTROLE[Quantidade_11],"-")</f>
        <v>0</v>
      </c>
      <c r="W46" s="137">
        <f ca="1">_xlfn.XLOOKUP(G46&amp;$W$2,BS_CONTROLE[CHAVE],BS_CONTROLE[Quantidade_11],"-")</f>
        <v>2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>
        <f ca="1">_xlfn.XLOOKUP(G47&amp;$U$2,BS_CONTROLE[CHAVE],BS_CONTROLE[Quantidade_11],"-")</f>
        <v>0</v>
      </c>
      <c r="V47" s="137">
        <f ca="1">_xlfn.XLOOKUP(G47&amp;$V$2,BS_CONTROLE[CHAVE],BS_CONTROLE[Quantidade_11],"-")</f>
        <v>1</v>
      </c>
      <c r="W47" s="137">
        <f ca="1">_xlfn.XLOOKUP(G47&amp;$W$2,BS_CONTROLE[CHAVE],BS_CONTROLE[Quantidade_11],"-")</f>
        <v>0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>
        <f ca="1">_xlfn.XLOOKUP(G48&amp;$W$2,BS_CONTROLE[CHAVE],BS_CONTROLE[Quantidade_11],"-")</f>
        <v>0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0</v>
      </c>
      <c r="V49" s="137">
        <f ca="1">_xlfn.XLOOKUP(G49&amp;$V$2,BS_CONTROLE[CHAVE],BS_CONTROLE[Quantidade_11],"-")</f>
        <v>0</v>
      </c>
      <c r="W49" s="137">
        <f ca="1">_xlfn.XLOOKUP(G49&amp;$W$2,BS_CONTROLE[CHAVE],BS_CONTROLE[Quantidade_11],"-")</f>
        <v>0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1</v>
      </c>
      <c r="V50" s="137">
        <f ca="1">_xlfn.XLOOKUP(G50&amp;$V$2,BS_CONTROLE[CHAVE],BS_CONTROLE[Quantidade_11],"-")</f>
        <v>1</v>
      </c>
      <c r="W50" s="137">
        <f ca="1">_xlfn.XLOOKUP(G50&amp;$W$2,BS_CONTROLE[CHAVE],BS_CONTROLE[Quantidade_11],"-")</f>
        <v>0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>
        <f ca="1">_xlfn.XLOOKUP(G51&amp;$U$2,BS_CONTROLE[CHAVE],BS_CONTROLE[Quantidade_11],"-")</f>
        <v>30</v>
      </c>
      <c r="V51" s="137">
        <f ca="1">_xlfn.XLOOKUP(G51&amp;$V$2,BS_CONTROLE[CHAVE],BS_CONTROLE[Quantidade_11],"-")</f>
        <v>30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>
        <f ca="1">_xlfn.XLOOKUP(G52&amp;$W$2,BS_CONTROLE[CHAVE],BS_CONTROLE[Quantidade_11],"-")</f>
        <v>0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>
        <f ca="1">_xlfn.XLOOKUP(G54&amp;$W$2,BS_CONTROLE[CHAVE],BS_CONTROLE[Quantidade_11],"-")</f>
        <v>0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30</v>
      </c>
      <c r="V55" s="137">
        <f ca="1">_xlfn.XLOOKUP(G55&amp;$V$2,BS_CONTROLE[CHAVE],BS_CONTROLE[Quantidade_11],"-")</f>
        <v>40</v>
      </c>
      <c r="W55" s="137">
        <f ca="1">_xlfn.XLOOKUP(G55&amp;$W$2,BS_CONTROLE[CHAVE],BS_CONTROLE[Quantidade_11],"-")</f>
        <v>0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>
        <f ca="1">_xlfn.XLOOKUP(G56&amp;$U$2,BS_CONTROLE[CHAVE],BS_CONTROLE[Quantidade_11],"-")</f>
        <v>300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100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>
        <f ca="1">_xlfn.XLOOKUP(G57&amp;$U$2,BS_CONTROLE[CHAVE],BS_CONTROLE[Quantidade_11],"-")</f>
        <v>1</v>
      </c>
      <c r="V57" s="137">
        <f ca="1">_xlfn.XLOOKUP(G57&amp;$V$2,BS_CONTROLE[CHAVE],BS_CONTROLE[Quantidade_11],"-")</f>
        <v>2</v>
      </c>
      <c r="W57" s="137">
        <f ca="1">_xlfn.XLOOKUP(G57&amp;$W$2,BS_CONTROLE[CHAVE],BS_CONTROLE[Quantidade_11],"-")</f>
        <v>0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>
        <f ca="1">_xlfn.XLOOKUP(G58&amp;$U$2,BS_CONTROLE[CHAVE],BS_CONTROLE[Quantidade_11],"-")</f>
        <v>1560</v>
      </c>
      <c r="V58" s="137">
        <f ca="1">_xlfn.XLOOKUP(G58&amp;$V$2,BS_CONTROLE[CHAVE],BS_CONTROLE[Quantidade_11],"-")</f>
        <v>0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0</v>
      </c>
      <c r="V60" s="137">
        <f ca="1">_xlfn.XLOOKUP(G60&amp;$V$2,BS_CONTROLE[CHAVE],BS_CONTROLE[Quantidade_11],"-")</f>
        <v>0</v>
      </c>
      <c r="W60" s="137">
        <f ca="1">_xlfn.XLOOKUP(G60&amp;$W$2,BS_CONTROLE[CHAVE],BS_CONTROLE[Quantidade_11],"-")</f>
        <v>0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 t="str">
        <f ca="1">_xlfn.XLOOKUP(G61&amp;$U$2,BS_CONTROLE[CHAVE],BS_CONTROLE[Quantidade_11],"-")</f>
        <v>-</v>
      </c>
      <c r="V61" s="137">
        <f ca="1">_xlfn.XLOOKUP(G61&amp;$V$2,BS_CONTROLE[CHAVE],BS_CONTROLE[Quantidade_11],"-")</f>
        <v>3</v>
      </c>
      <c r="W61" s="137">
        <f ca="1">_xlfn.XLOOKUP(G61&amp;$W$2,BS_CONTROLE[CHAVE],BS_CONTROLE[Quantidade_11],"-")</f>
        <v>0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>
        <f ca="1">_xlfn.XLOOKUP(G64&amp;$U$2,BS_CONTROLE[CHAVE],BS_CONTROLE[Quantidade_11],"-")</f>
        <v>1560</v>
      </c>
      <c r="V64" s="137">
        <f ca="1">_xlfn.XLOOKUP(G64&amp;$V$2,BS_CONTROLE[CHAVE],BS_CONTROLE[Quantidade_11],"-")</f>
        <v>0</v>
      </c>
      <c r="W64" s="137">
        <f ca="1">_xlfn.XLOOKUP(G64&amp;$W$2,BS_CONTROLE[CHAVE],BS_CONTROLE[Quantidade_11],"-")</f>
        <v>0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>
        <f ca="1">_xlfn.XLOOKUP(G65&amp;$U$2,BS_CONTROLE[CHAVE],BS_CONTROLE[Quantidade_11],"-")</f>
        <v>25</v>
      </c>
      <c r="V65" s="137">
        <f ca="1">_xlfn.XLOOKUP(G65&amp;$V$2,BS_CONTROLE[CHAVE],BS_CONTROLE[Quantidade_11],"-")</f>
        <v>0</v>
      </c>
      <c r="W65" s="137">
        <f ca="1">_xlfn.XLOOKUP(G65&amp;$W$2,BS_CONTROLE[CHAVE],BS_CONTROLE[Quantidade_11],"-")</f>
        <v>0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>
        <f ca="1">_xlfn.XLOOKUP(G66&amp;$W$2,BS_CONTROLE[CHAVE],BS_CONTROLE[Quantidade_11],"-")</f>
        <v>0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>
        <f ca="1">_xlfn.XLOOKUP(G67&amp;$W$2,BS_CONTROLE[CHAVE],BS_CONTROLE[Quantidade_11],"-")</f>
        <v>0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0</v>
      </c>
      <c r="V68" s="137">
        <f ca="1">_xlfn.XLOOKUP(G68&amp;$V$2,BS_CONTROLE[CHAVE],BS_CONTROLE[Quantidade_11],"-")</f>
        <v>0</v>
      </c>
      <c r="W68" s="137">
        <f ca="1">_xlfn.XLOOKUP(G68&amp;$W$2,BS_CONTROLE[CHAVE],BS_CONTROLE[Quantidade_11],"-")</f>
        <v>0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>
        <f ca="1">_xlfn.XLOOKUP(G69&amp;$U$2,BS_CONTROLE[CHAVE],BS_CONTROLE[Quantidade_11],"-")</f>
        <v>300</v>
      </c>
      <c r="V69" s="137">
        <f ca="1">_xlfn.XLOOKUP(G69&amp;$V$2,BS_CONTROLE[CHAVE],BS_CONTROLE[Quantidade_11],"-")</f>
        <v>0</v>
      </c>
      <c r="W69" s="137">
        <f ca="1">_xlfn.XLOOKUP(G69&amp;$W$2,BS_CONTROLE[CHAVE],BS_CONTROLE[Quantidade_11],"-")</f>
        <v>100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30</v>
      </c>
      <c r="V70" s="137">
        <f ca="1">_xlfn.XLOOKUP(G70&amp;$V$2,BS_CONTROLE[CHAVE],BS_CONTROLE[Quantidade_11],"-")</f>
        <v>40</v>
      </c>
      <c r="W70" s="137">
        <f ca="1">_xlfn.XLOOKUP(G70&amp;$W$2,BS_CONTROLE[CHAVE],BS_CONTROLE[Quantidade_11],"-")</f>
        <v>0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>
        <f ca="1">_xlfn.XLOOKUP(G72&amp;$U$2,BS_CONTROLE[CHAVE],BS_CONTROLE[Quantidade_11],"-")</f>
        <v>30</v>
      </c>
      <c r="V72" s="137">
        <f ca="1">_xlfn.XLOOKUP(G72&amp;$V$2,BS_CONTROLE[CHAVE],BS_CONTROLE[Quantidade_11],"-")</f>
        <v>312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 t="str">
        <f ca="1">_xlfn.XLOOKUP(G73&amp;$U$2,BS_CONTROLE[CHAVE],BS_CONTROLE[Quantidade_11],"-")</f>
        <v>-</v>
      </c>
      <c r="V73" s="137">
        <f ca="1">_xlfn.XLOOKUP(G73&amp;$V$2,BS_CONTROLE[CHAVE],BS_CONTROLE[Quantidade_11],"-")</f>
        <v>3</v>
      </c>
      <c r="W73" s="137">
        <f ca="1">_xlfn.XLOOKUP(G73&amp;$W$2,BS_CONTROLE[CHAVE],BS_CONTROLE[Quantidade_11],"-")</f>
        <v>0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0</v>
      </c>
      <c r="V74" s="137">
        <f ca="1">_xlfn.XLOOKUP(G74&amp;$V$2,BS_CONTROLE[CHAVE],BS_CONTROLE[Quantidade_11],"-")</f>
        <v>1</v>
      </c>
      <c r="W74" s="137">
        <f ca="1">_xlfn.XLOOKUP(G74&amp;$W$2,BS_CONTROLE[CHAVE],BS_CONTROLE[Quantidade_11],"-")</f>
        <v>0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1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>
        <f ca="1">_xlfn.XLOOKUP(G78&amp;$W$2,BS_CONTROLE[CHAVE],BS_CONTROLE[Quantidade_11],"-")</f>
        <v>0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>
        <f ca="1">_xlfn.XLOOKUP(G79&amp;$W$2,BS_CONTROLE[CHAVE],BS_CONTROLE[Quantidade_11],"-")</f>
        <v>0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>
        <f ca="1">_xlfn.XLOOKUP(G80&amp;$W$2,BS_CONTROLE[CHAVE],BS_CONTROLE[Quantidade_11],"-")</f>
        <v>0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0.125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 t="str">
        <f ca="1">_xlfn.XLOOKUP(G81&amp;$U$2,BS_CONTROLE[CHAVE],BS_CONTROLE[Quantidade_11],"-")</f>
        <v>-</v>
      </c>
      <c r="V81" s="137">
        <f ca="1">_xlfn.XLOOKUP(G81&amp;$V$2,BS_CONTROLE[CHAVE],BS_CONTROLE[Quantidade_11],"-")</f>
        <v>1</v>
      </c>
      <c r="W81" s="137">
        <f ca="1">_xlfn.XLOOKUP(G81&amp;$W$2,BS_CONTROLE[CHAVE],BS_CONTROLE[Quantidade_11],"-")</f>
        <v>0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>
        <f ca="1">_xlfn.XLOOKUP(G82&amp;$W$2,BS_CONTROLE[CHAVE],BS_CONTROLE[Quantidade_11],"-")</f>
        <v>0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0.125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>
        <f ca="1">_xlfn.XLOOKUP(G83&amp;$W$2,BS_CONTROLE[CHAVE],BS_CONTROLE[Quantidade_11],"-")</f>
        <v>0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>
        <f ca="1">_xlfn.XLOOKUP(G86&amp;$U$2,BS_CONTROLE[CHAVE],BS_CONTROLE[Quantidade_11],"-")</f>
        <v>60</v>
      </c>
      <c r="V86" s="137" t="str">
        <f ca="1">_xlfn.XLOOKUP(G86&amp;$V$2,BS_CONTROLE[CHAVE],BS_CONTROLE[Quantidade_11],"-")</f>
        <v>-</v>
      </c>
      <c r="W86" s="137">
        <f ca="1">_xlfn.XLOOKUP(G86&amp;$W$2,BS_CONTROLE[CHAVE],BS_CONTROLE[Quantidade_11],"-")</f>
        <v>0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>
        <f ca="1">_xlfn.XLOOKUP(G88&amp;$W$2,BS_CONTROLE[CHAVE],BS_CONTROLE[Quantidade_11],"-")</f>
        <v>1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 t="str">
        <f ca="1">_xlfn.XLOOKUP(G89&amp;$U$2,BS_CONTROLE[CHAVE],BS_CONTROLE[Quantidade_11],"-")</f>
        <v>-</v>
      </c>
      <c r="V89" s="137" t="str">
        <f ca="1">_xlfn.XLOOKUP(G89&amp;$V$2,BS_CONTROLE[CHAVE],BS_CONTROLE[Quantidade_11],"-")</f>
        <v>-</v>
      </c>
      <c r="W89" s="137">
        <f ca="1">_xlfn.XLOOKUP(G89&amp;$W$2,BS_CONTROLE[CHAVE],BS_CONTROLE[Quantidade_11],"-")</f>
        <v>400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>
        <f ca="1">_xlfn.XLOOKUP(G90&amp;$U$2,BS_CONTROLE[CHAVE],BS_CONTROLE[Quantidade_11],"-")</f>
        <v>1</v>
      </c>
      <c r="V90" s="137">
        <f ca="1">_xlfn.XLOOKUP(G90&amp;$V$2,BS_CONTROLE[CHAVE],BS_CONTROLE[Quantidade_11],"-")</f>
        <v>0</v>
      </c>
      <c r="W90" s="137">
        <f ca="1">_xlfn.XLOOKUP(G90&amp;$W$2,BS_CONTROLE[CHAVE],BS_CONTROLE[Quantidade_11],"-")</f>
        <v>2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>
        <f ca="1">_xlfn.XLOOKUP(G92&amp;$U$2,BS_CONTROLE[CHAVE],BS_CONTROLE[Quantidade_11],"-")</f>
        <v>0</v>
      </c>
      <c r="V92" s="137">
        <f ca="1">_xlfn.XLOOKUP(G92&amp;$V$2,BS_CONTROLE[CHAVE],BS_CONTROLE[Quantidade_11],"-")</f>
        <v>1</v>
      </c>
      <c r="W92" s="137">
        <f ca="1">_xlfn.XLOOKUP(G92&amp;$W$2,BS_CONTROLE[CHAVE],BS_CONTROLE[Quantidade_11],"-")</f>
        <v>0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>
        <f ca="1">_xlfn.XLOOKUP(G93&amp;$W$2,BS_CONTROLE[CHAVE],BS_CONTROLE[Quantidade_11],"-")</f>
        <v>0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0.125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0</v>
      </c>
      <c r="V94" s="137">
        <f ca="1">_xlfn.XLOOKUP(G94&amp;$V$2,BS_CONTROLE[CHAVE],BS_CONTROLE[Quantidade_11],"-")</f>
        <v>0</v>
      </c>
      <c r="W94" s="137">
        <f ca="1">_xlfn.XLOOKUP(G94&amp;$W$2,BS_CONTROLE[CHAVE],BS_CONTROLE[Quantidade_11],"-")</f>
        <v>0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>
        <f ca="1">_xlfn.XLOOKUP(G95&amp;$U$2,BS_CONTROLE[CHAVE],BS_CONTROLE[Quantidade_11],"-")</f>
        <v>1</v>
      </c>
      <c r="V95" s="137">
        <f ca="1">_xlfn.XLOOKUP(G95&amp;$V$2,BS_CONTROLE[CHAVE],BS_CONTROLE[Quantidade_11],"-")</f>
        <v>1</v>
      </c>
      <c r="W95" s="137">
        <f ca="1">_xlfn.XLOOKUP(G95&amp;$W$2,BS_CONTROLE[CHAVE],BS_CONTROLE[Quantidade_11],"-")</f>
        <v>0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>
        <f ca="1">_xlfn.XLOOKUP(G96&amp;$U$2,BS_CONTROLE[CHAVE],BS_CONTROLE[Quantidade_11],"-")</f>
        <v>30</v>
      </c>
      <c r="V96" s="137">
        <f ca="1">_xlfn.XLOOKUP(G96&amp;$V$2,BS_CONTROLE[CHAVE],BS_CONTROLE[Quantidade_11],"-")</f>
        <v>30</v>
      </c>
      <c r="W96" s="137">
        <f ca="1">_xlfn.XLOOKUP(G96&amp;$W$2,BS_CONTROLE[CHAVE],BS_CONTROLE[Quantidade_11],"-")</f>
        <v>0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1</v>
      </c>
      <c r="V98" s="137">
        <f ca="1">_xlfn.XLOOKUP(G98&amp;$V$2,BS_CONTROLE[CHAVE],BS_CONTROLE[Quantidade_11],"-")</f>
        <v>2</v>
      </c>
      <c r="W98" s="137">
        <f ca="1">_xlfn.XLOOKUP(G98&amp;$W$2,BS_CONTROLE[CHAVE],BS_CONTROLE[Quantidade_11],"-")</f>
        <v>0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>
        <f ca="1">_xlfn.XLOOKUP(G99&amp;$W$2,BS_CONTROLE[CHAVE],BS_CONTROLE[Quantidade_11],"-")</f>
        <v>0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>
        <f ca="1">_xlfn.XLOOKUP(G103&amp;$U$2,BS_CONTROLE[CHAVE],BS_CONTROLE[Quantidade_11],"-")</f>
        <v>1</v>
      </c>
      <c r="V103" s="137">
        <f ca="1">_xlfn.XLOOKUP(G103&amp;$V$2,BS_CONTROLE[CHAVE],BS_CONTROLE[Quantidade_11],"-")</f>
        <v>2</v>
      </c>
      <c r="W103" s="137">
        <f ca="1">_xlfn.XLOOKUP(G103&amp;$W$2,BS_CONTROLE[CHAVE],BS_CONTROLE[Quantidade_11],"-")</f>
        <v>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1</v>
      </c>
      <c r="V104" s="137">
        <f ca="1">_xlfn.XLOOKUP(G104&amp;$V$2,BS_CONTROLE[CHAVE],BS_CONTROLE[Quantidade_11],"-")</f>
        <v>1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>
        <f ca="1">_xlfn.XLOOKUP(G105&amp;$U$2,BS_CONTROLE[CHAVE],BS_CONTROLE[Quantidade_11],"-")</f>
        <v>1560</v>
      </c>
      <c r="V105" s="137">
        <f ca="1">_xlfn.XLOOKUP(G105&amp;$V$2,BS_CONTROLE[CHAVE],BS_CONTROLE[Quantidade_11],"-")</f>
        <v>0</v>
      </c>
      <c r="W105" s="137">
        <f ca="1">_xlfn.XLOOKUP(G105&amp;$W$2,BS_CONTROLE[CHAVE],BS_CONTROLE[Quantidade_11],"-")</f>
        <v>0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>
        <f ca="1">_xlfn.XLOOKUP(G107&amp;$U$2,BS_CONTROLE[CHAVE],BS_CONTROLE[Quantidade_11],"-")</f>
        <v>90</v>
      </c>
      <c r="V107" s="137">
        <f ca="1">_xlfn.XLOOKUP(G107&amp;$V$2,BS_CONTROLE[CHAVE],BS_CONTROLE[Quantidade_11],"-")</f>
        <v>54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>
        <f ca="1">_xlfn.XLOOKUP(G109&amp;$U$2,BS_CONTROLE[CHAVE],BS_CONTROLE[Quantidade_11],"-")</f>
        <v>25</v>
      </c>
      <c r="V109" s="137">
        <f ca="1">_xlfn.XLOOKUP(G109&amp;$V$2,BS_CONTROLE[CHAVE],BS_CONTROLE[Quantidade_11],"-")</f>
        <v>0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>
        <f ca="1">_xlfn.XLOOKUP(G110&amp;$U$2,BS_CONTROLE[CHAVE],BS_CONTROLE[Quantidade_11],"-")</f>
        <v>300</v>
      </c>
      <c r="V110" s="137">
        <f ca="1">_xlfn.XLOOKUP(G110&amp;$V$2,BS_CONTROLE[CHAVE],BS_CONTROLE[Quantidade_11],"-")</f>
        <v>0</v>
      </c>
      <c r="W110" s="137">
        <f ca="1">_xlfn.XLOOKUP(G110&amp;$W$2,BS_CONTROLE[CHAVE],BS_CONTROLE[Quantidade_11],"-")</f>
        <v>100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>
        <f ca="1">_xlfn.XLOOKUP(G111&amp;$W$2,BS_CONTROLE[CHAVE],BS_CONTROLE[Quantidade_11],"-")</f>
        <v>0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>
        <f ca="1">_xlfn.XLOOKUP(G113&amp;$U$2,BS_CONTROLE[CHAVE],BS_CONTROLE[Quantidade_11],"-")</f>
        <v>52</v>
      </c>
      <c r="V113" s="137">
        <f ca="1">_xlfn.XLOOKUP(G113&amp;$V$2,BS_CONTROLE[CHAVE],BS_CONTROLE[Quantidade_11],"-")</f>
        <v>30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30</v>
      </c>
      <c r="V114" s="137">
        <f ca="1">_xlfn.XLOOKUP(G114&amp;$V$2,BS_CONTROLE[CHAVE],BS_CONTROLE[Quantidade_11],"-")</f>
        <v>40</v>
      </c>
      <c r="W114" s="137">
        <f ca="1">_xlfn.XLOOKUP(G114&amp;$W$2,BS_CONTROLE[CHAVE],BS_CONTROLE[Quantidade_11],"-")</f>
        <v>0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0</v>
      </c>
      <c r="V117" s="137">
        <f ca="1">_xlfn.XLOOKUP(G117&amp;$V$2,BS_CONTROLE[CHAVE],BS_CONTROLE[Quantidade_11],"-")</f>
        <v>1</v>
      </c>
      <c r="W117" s="137">
        <f ca="1">_xlfn.XLOOKUP(G117&amp;$W$2,BS_CONTROLE[CHAVE],BS_CONTROLE[Quantidade_11],"-")</f>
        <v>0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>
        <f ca="1">_xlfn.XLOOKUP(G118&amp;$U$2,BS_CONTROLE[CHAVE],BS_CONTROLE[Quantidade_11],"-")</f>
        <v>0</v>
      </c>
      <c r="V118" s="137">
        <f ca="1">_xlfn.XLOOKUP(G118&amp;$V$2,BS_CONTROLE[CHAVE],BS_CONTROLE[Quantidade_11],"-")</f>
        <v>1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>
        <f ca="1">_xlfn.XLOOKUP(G119&amp;$U$2,BS_CONTROLE[CHAVE],BS_CONTROLE[Quantidade_11],"-")</f>
        <v>30</v>
      </c>
      <c r="V119" s="137">
        <f ca="1">_xlfn.XLOOKUP(G119&amp;$V$2,BS_CONTROLE[CHAVE],BS_CONTROLE[Quantidade_11],"-")</f>
        <v>312</v>
      </c>
      <c r="W119" s="137">
        <f ca="1">_xlfn.XLOOKUP(G119&amp;$W$2,BS_CONTROLE[CHAVE],BS_CONTROLE[Quantidade_11],"-")</f>
        <v>0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 t="str">
        <f ca="1">_xlfn.XLOOKUP(G120&amp;$U$2,BS_CONTROLE[CHAVE],BS_CONTROLE[Quantidade_11],"-")</f>
        <v>-</v>
      </c>
      <c r="V120" s="137">
        <f ca="1">_xlfn.XLOOKUP(G120&amp;$V$2,BS_CONTROLE[CHAVE],BS_CONTROLE[Quantidade_11],"-")</f>
        <v>3</v>
      </c>
      <c r="W120" s="137">
        <f ca="1">_xlfn.XLOOKUP(G120&amp;$W$2,BS_CONTROLE[CHAVE],BS_CONTROLE[Quantidade_11],"-")</f>
        <v>0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>
        <f ca="1">_xlfn.XLOOKUP(G121&amp;$U$2,BS_CONTROLE[CHAVE],BS_CONTROLE[Quantidade_11],"-")</f>
        <v>300</v>
      </c>
      <c r="V121" s="137">
        <f ca="1">_xlfn.XLOOKUP(G121&amp;$V$2,BS_CONTROLE[CHAVE],BS_CONTROLE[Quantidade_11],"-")</f>
        <v>0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>
        <f ca="1">_xlfn.XLOOKUP(G122&amp;$U$2,BS_CONTROLE[CHAVE],BS_CONTROLE[Quantidade_11],"-")</f>
        <v>30</v>
      </c>
      <c r="V122" s="137">
        <f ca="1">_xlfn.XLOOKUP(G122&amp;$V$2,BS_CONTROLE[CHAVE],BS_CONTROLE[Quantidade_11],"-")</f>
        <v>30</v>
      </c>
      <c r="W122" s="137">
        <f ca="1">_xlfn.XLOOKUP(G122&amp;$W$2,BS_CONTROLE[CHAVE],BS_CONTROLE[Quantidade_11],"-")</f>
        <v>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>
        <f ca="1">_xlfn.XLOOKUP(G123&amp;$U$2,BS_CONTROLE[CHAVE],BS_CONTROLE[Quantidade_11],"-")</f>
        <v>0</v>
      </c>
      <c r="V123" s="137">
        <f ca="1">_xlfn.XLOOKUP(G123&amp;$V$2,BS_CONTROLE[CHAVE],BS_CONTROLE[Quantidade_11],"-")</f>
        <v>0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 t="str">
        <f ca="1">_xlfn.XLOOKUP(G125&amp;$U$2,BS_CONTROLE[CHAVE],BS_CONTROLE[Quantidade_11],"-")</f>
        <v>-</v>
      </c>
      <c r="V125" s="137">
        <f ca="1">_xlfn.XLOOKUP(G125&amp;$V$2,BS_CONTROLE[CHAVE],BS_CONTROLE[Quantidade_11],"-")</f>
        <v>1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 t="str">
        <f ca="1">_xlfn.XLOOKUP(G126&amp;$U$2,BS_CONTROLE[CHAVE],BS_CONTROLE[Quantidade_11],"-")</f>
        <v>-</v>
      </c>
      <c r="V126" s="137">
        <f ca="1">_xlfn.XLOOKUP(G126&amp;$V$2,BS_CONTROLE[CHAVE],BS_CONTROLE[Quantidade_11],"-")</f>
        <v>1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>
        <f ca="1">_xlfn.XLOOKUP(G127&amp;$U$2,BS_CONTROLE[CHAVE],BS_CONTROLE[Quantidade_11],"-")</f>
        <v>0</v>
      </c>
      <c r="V127" s="137">
        <f ca="1">_xlfn.XLOOKUP(G127&amp;$V$2,BS_CONTROLE[CHAVE],BS_CONTROLE[Quantidade_11],"-")</f>
        <v>1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>
        <f ca="1">_xlfn.XLOOKUP(G128&amp;$V$2,BS_CONTROLE[CHAVE],BS_CONTROLE[Quantidade_11],"-")</f>
        <v>1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>
        <f ca="1">_xlfn.XLOOKUP(G129&amp;$U$2,BS_CONTROLE[CHAVE],BS_CONTROLE[Quantidade_11],"-")</f>
        <v>0</v>
      </c>
      <c r="V129" s="137">
        <f ca="1">_xlfn.XLOOKUP(G129&amp;$V$2,BS_CONTROLE[CHAVE],BS_CONTROLE[Quantidade_11],"-")</f>
        <v>1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>
        <f ca="1">_xlfn.XLOOKUP(G131&amp;$U$2,BS_CONTROLE[CHAVE],BS_CONTROLE[Quantidade_11],"-")</f>
        <v>1</v>
      </c>
      <c r="V131" s="137">
        <f ca="1">_xlfn.XLOOKUP(G131&amp;$V$2,BS_CONTROLE[CHAVE],BS_CONTROLE[Quantidade_11],"-")</f>
        <v>0</v>
      </c>
      <c r="W131" s="137">
        <f ca="1">_xlfn.XLOOKUP(G131&amp;$W$2,BS_CONTROLE[CHAVE],BS_CONTROLE[Quantidade_11],"-")</f>
        <v>2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>
        <f ca="1">_xlfn.XLOOKUP(G132&amp;$U$2,BS_CONTROLE[CHAVE],BS_CONTROLE[Quantidade_11],"-")</f>
        <v>60</v>
      </c>
      <c r="V132" s="137" t="str">
        <f ca="1">_xlfn.XLOOKUP(G132&amp;$V$2,BS_CONTROLE[CHAVE],BS_CONTROLE[Quantidade_11],"-")</f>
        <v>-</v>
      </c>
      <c r="W132" s="137">
        <f ca="1">_xlfn.XLOOKUP(G132&amp;$W$2,BS_CONTROLE[CHAVE],BS_CONTROLE[Quantidade_11],"-")</f>
        <v>0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 t="str">
        <f ca="1">_xlfn.XLOOKUP(G133&amp;$U$2,BS_CONTROLE[CHAVE],BS_CONTROLE[Quantidade_11],"-")</f>
        <v>-</v>
      </c>
      <c r="V133" s="137">
        <f ca="1">_xlfn.XLOOKUP(G133&amp;$V$2,BS_CONTROLE[CHAVE],BS_CONTROLE[Quantidade_11],"-")</f>
        <v>42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 t="str">
        <f ca="1">_xlfn.XLOOKUP(G134&amp;$U$2,BS_CONTROLE[CHAVE],BS_CONTROLE[Quantidade_11],"-")</f>
        <v>-</v>
      </c>
      <c r="V134" s="137">
        <f ca="1">_xlfn.XLOOKUP(G134&amp;$V$2,BS_CONTROLE[CHAVE],BS_CONTROLE[Quantidade_11],"-")</f>
        <v>0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>
        <f ca="1">_xlfn.XLOOKUP(G135&amp;$U$2,BS_CONTROLE[CHAVE],BS_CONTROLE[Quantidade_11],"-")</f>
        <v>1</v>
      </c>
      <c r="V135" s="137">
        <f ca="1">_xlfn.XLOOKUP(G135&amp;$V$2,BS_CONTROLE[CHAVE],BS_CONTROLE[Quantidade_11],"-")</f>
        <v>1</v>
      </c>
      <c r="W135" s="137">
        <f ca="1">_xlfn.XLOOKUP(G135&amp;$W$2,BS_CONTROLE[CHAVE],BS_CONTROLE[Quantidade_11],"-")</f>
        <v>0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>
        <f ca="1">_xlfn.XLOOKUP(G136&amp;$U$2,BS_CONTROLE[CHAVE],BS_CONTROLE[Quantidade_11],"-")</f>
        <v>0</v>
      </c>
      <c r="V136" s="137">
        <f ca="1">_xlfn.XLOOKUP(G136&amp;$V$2,BS_CONTROLE[CHAVE],BS_CONTROLE[Quantidade_11],"-")</f>
        <v>1</v>
      </c>
      <c r="W136" s="137">
        <f ca="1">_xlfn.XLOOKUP(G136&amp;$W$2,BS_CONTROLE[CHAVE],BS_CONTROLE[Quantidade_11],"-")</f>
        <v>0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1</v>
      </c>
      <c r="V138" s="137">
        <f ca="1">_xlfn.XLOOKUP(G138&amp;$V$2,BS_CONTROLE[CHAVE],BS_CONTROLE[Quantidade_11],"-")</f>
        <v>2</v>
      </c>
      <c r="W138" s="137">
        <f ca="1">_xlfn.XLOOKUP(G138&amp;$W$2,BS_CONTROLE[CHAVE],BS_CONTROLE[Quantidade_11],"-")</f>
        <v>0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 t="str">
        <f ca="1">_xlfn.XLOOKUP(G139&amp;$U$2,BS_CONTROLE[CHAVE],BS_CONTROLE[Quantidade_11],"-")</f>
        <v>-</v>
      </c>
      <c r="V139" s="137">
        <f ca="1">_xlfn.XLOOKUP(G139&amp;$V$2,BS_CONTROLE[CHAVE],BS_CONTROLE[Quantidade_11],"-")</f>
        <v>0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0</v>
      </c>
      <c r="V140" s="137">
        <f ca="1">_xlfn.XLOOKUP(G140&amp;$V$2,BS_CONTROLE[CHAVE],BS_CONTROLE[Quantidade_11],"-")</f>
        <v>0</v>
      </c>
      <c r="W140" s="137">
        <f ca="1">_xlfn.XLOOKUP(G140&amp;$W$2,BS_CONTROLE[CHAVE],BS_CONTROLE[Quantidade_11],"-")</f>
        <v>0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>
        <f ca="1">_xlfn.XLOOKUP(G143&amp;$U$2,BS_CONTROLE[CHAVE],BS_CONTROLE[Quantidade_11],"-")</f>
        <v>1</v>
      </c>
      <c r="V143" s="137">
        <f ca="1">_xlfn.XLOOKUP(G143&amp;$V$2,BS_CONTROLE[CHAVE],BS_CONTROLE[Quantidade_11],"-")</f>
        <v>1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>
        <f ca="1">_xlfn.XLOOKUP(G144&amp;$U$2,BS_CONTROLE[CHAVE],BS_CONTROLE[Quantidade_11],"-")</f>
        <v>1560</v>
      </c>
      <c r="V144" s="137">
        <f ca="1">_xlfn.XLOOKUP(G144&amp;$V$2,BS_CONTROLE[CHAVE],BS_CONTROLE[Quantidade_11],"-")</f>
        <v>0</v>
      </c>
      <c r="W144" s="137">
        <f ca="1">_xlfn.XLOOKUP(G144&amp;$W$2,BS_CONTROLE[CHAVE],BS_CONTROLE[Quantidade_11],"-")</f>
        <v>0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OPORTUNIDADE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>
        <f ca="1">_xlfn.XLOOKUP(G146&amp;$U$2,BS_CONTROLE[CHAVE],BS_CONTROLE[Quantidade_11],"-")</f>
        <v>25</v>
      </c>
      <c r="V146" s="137">
        <f ca="1">_xlfn.XLOOKUP(G146&amp;$V$2,BS_CONTROLE[CHAVE],BS_CONTROLE[Quantidade_11],"-")</f>
        <v>0</v>
      </c>
      <c r="W146" s="137">
        <f ca="1">_xlfn.XLOOKUP(G146&amp;$W$2,BS_CONTROLE[CHAVE],BS_CONTROLE[Quantidade_11],"-")</f>
        <v>0</v>
      </c>
    </row>
    <row r="147" spans="1:23" hidden="1">
      <c r="A147" s="146" t="str">
        <f>IF(SP_SUL!Y150="","*",SP_SUL!Y150)</f>
        <v>OPORTUNIDADE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300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>
        <f ca="1">_xlfn.XLOOKUP(G147&amp;$U$2,BS_CONTROLE[CHAVE],BS_CONTROLE[Quantidade_11],"-")</f>
        <v>300</v>
      </c>
      <c r="V147" s="137">
        <f ca="1">_xlfn.XLOOKUP(G147&amp;$V$2,BS_CONTROLE[CHAVE],BS_CONTROLE[Quantidade_11],"-")</f>
        <v>0</v>
      </c>
      <c r="W147" s="137">
        <f ca="1">_xlfn.XLOOKUP(G147&amp;$W$2,BS_CONTROLE[CHAVE],BS_CONTROLE[Quantidade_11],"-")</f>
        <v>100</v>
      </c>
    </row>
    <row r="148" spans="1:23" hidden="1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>
        <f ca="1">_xlfn.XLOOKUP(G148&amp;$W$2,BS_CONTROLE[CHAVE],BS_CONTROLE[Quantidade_11],"-")</f>
        <v>0</v>
      </c>
    </row>
    <row r="149" spans="1:23" hidden="1">
      <c r="A149" s="146" t="str">
        <f>IF(SP_SUL!Y152="","*",SP_SUL!Y152)</f>
        <v>OPORTUNIDADE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>
        <f ca="1">_xlfn.XLOOKUP(G149&amp;$U$2,BS_CONTROLE[CHAVE],BS_CONTROLE[Quantidade_11],"-")</f>
        <v>0</v>
      </c>
      <c r="V149" s="137">
        <f ca="1">_xlfn.XLOOKUP(G149&amp;$V$2,BS_CONTROLE[CHAVE],BS_CONTROLE[Quantidade_11],"-")</f>
        <v>0</v>
      </c>
      <c r="W149" s="137">
        <f ca="1">_xlfn.XLOOKUP(G149&amp;$W$2,BS_CONTROLE[CHAVE],BS_CONTROLE[Quantidade_11],"-")</f>
        <v>0</v>
      </c>
    </row>
    <row r="150" spans="1:23" hidden="1">
      <c r="A150" s="146" t="str">
        <f>IF(SP_SUL!Y153="","*",SP_SUL!Y153)</f>
        <v>OPORTUNIDADE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>
        <f ca="1">_xlfn.XLOOKUP(G150&amp;$U$2,BS_CONTROLE[CHAVE],BS_CONTROLE[Quantidade_11],"-")</f>
        <v>52</v>
      </c>
      <c r="V150" s="137">
        <f ca="1">_xlfn.XLOOKUP(G150&amp;$V$2,BS_CONTROLE[CHAVE],BS_CONTROLE[Quantidade_11],"-")</f>
        <v>30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>
        <f ca="1">_xlfn.XLOOKUP(G151&amp;$U$2,BS_CONTROLE[CHAVE],BS_CONTROLE[Quantidade_11],"-")</f>
        <v>14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ZBV-ZKE</v>
      </c>
      <c r="F152" s="145">
        <f>IF(SP_SUL!B155="","*",SP_SUL!B155)</f>
        <v>46086</v>
      </c>
      <c r="G152" s="145" t="str">
        <f>IF(SP_SUL!D155="","*",SP_SUL!D155)</f>
        <v>ROBSON (TF-701)</v>
      </c>
      <c r="H152" s="145" t="str">
        <f>IF(SP_SUL!F155="","*",SP_SUL!F155)</f>
        <v>LIMPEZA LASTRO</v>
      </c>
      <c r="I152" s="145" t="str">
        <f>IF(SP_SUL!H155="","*",SP_SUL!H155)</f>
        <v>ZXP189</v>
      </c>
      <c r="J152" s="145" t="str">
        <f>IF(SP_SUL!I155="","*",SP_SUL!I155)</f>
        <v>-</v>
      </c>
      <c r="K152" s="139" t="str">
        <f>IF(SP_SUL!M155="","*",SP_SUL!M155)</f>
        <v>ZXP-ZFY</v>
      </c>
      <c r="L152" s="139" t="str">
        <f>IF(SP_SUL!N155="","*",SP_SUL!N155)</f>
        <v>ZXP189</v>
      </c>
      <c r="M152" s="140">
        <f>IF(SP_SUL!J155="","*",SP_SUL!J155)</f>
        <v>56</v>
      </c>
      <c r="N152" s="144">
        <f>IF(SP_SUL!K155="","*",SP_SUL!K155)</f>
        <v>187.58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6.25E-2</v>
      </c>
      <c r="R152" s="145" t="str">
        <f>IF(SP_SUL!Q155="","*",CONCATENATE(SP_SUL!Q155," ",SP_SUL!R155))</f>
        <v>15 M</v>
      </c>
      <c r="S152" s="145" t="str">
        <f>IF(SP_SUL!V155="","*",SP_SUL!V155)</f>
        <v>Robson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30</v>
      </c>
      <c r="V152" s="137">
        <f ca="1">_xlfn.XLOOKUP(G152&amp;$V$2,BS_CONTROLE[CHAVE],BS_CONTROLE[Quantidade_11],"-")</f>
        <v>40</v>
      </c>
      <c r="W152" s="137">
        <f ca="1">_xlfn.XLOOKUP(G152&amp;$W$2,BS_CONTROLE[CHAVE],BS_CONTROLE[Quantidade_11],"-")</f>
        <v>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ZKE-ZEV</v>
      </c>
      <c r="F153" s="145">
        <f>IF(SP_SUL!B156="","*",SP_SUL!B156)</f>
        <v>46086</v>
      </c>
      <c r="G153" s="145" t="str">
        <f>IF(SP_SUL!D156="","*",SP_SUL!D156)</f>
        <v>A74</v>
      </c>
      <c r="H153" s="145" t="str">
        <f>IF(SP_SUL!F156="","*",SP_SUL!F156)</f>
        <v>DETECÇÃO - RONDA 7 DIAS</v>
      </c>
      <c r="I153" s="145" t="str">
        <f>IF(SP_SUL!H156="","*",SP_SUL!H156)</f>
        <v>ZKEZGA1</v>
      </c>
      <c r="J153" s="145" t="str">
        <f>IF(SP_SUL!I156="","*",SP_SUL!I156)</f>
        <v>ZQBZBV</v>
      </c>
      <c r="K153" s="139" t="str">
        <f>IF(SP_SUL!M156="","*",SP_SUL!M156)</f>
        <v>ZEM-ZEJ</v>
      </c>
      <c r="L153" s="139" t="str">
        <f>IF(SP_SUL!N156="","*",SP_SUL!N156)</f>
        <v>ZEJ1</v>
      </c>
      <c r="M153" s="140">
        <f>IF(SP_SUL!J156="","*",SP_SUL!J156)</f>
        <v>48</v>
      </c>
      <c r="N153" s="144">
        <f>IF(SP_SUL!K156="","*",SP_SUL!K156)</f>
        <v>147</v>
      </c>
      <c r="O153" s="144">
        <f>IF(SP_SUL!L156="","*",SP_SUL!L156)</f>
        <v>256</v>
      </c>
      <c r="P153" s="143">
        <f>IF(SP_SUL!O156="","*",SP_SUL!O156)</f>
        <v>0.33333333333333331</v>
      </c>
      <c r="Q153" s="143">
        <f>IF(SP_SUL!P156="","*",SP_SUL!P156)</f>
        <v>4.1666666666666664E-2</v>
      </c>
      <c r="R153" s="145" t="str">
        <f>IF(SP_SUL!Q156="","*",CONCATENATE(SP_SUL!Q156," ",SP_SUL!R156))</f>
        <v>90 KM</v>
      </c>
      <c r="S153" s="145" t="str">
        <f>IF(SP_SUL!V156="","*",SP_SUL!V156)</f>
        <v>Jhon</v>
      </c>
      <c r="T153" s="145" t="str">
        <f>IF(SP_SUL!W156="","*",SP_SUL!W156)</f>
        <v>R7D</v>
      </c>
      <c r="U153" s="137">
        <f ca="1">_xlfn.XLOOKUP(G153&amp;$U$2,BS_CONTROLE[CHAVE],BS_CONTROLE[Quantidade_11],"-")</f>
        <v>90</v>
      </c>
      <c r="V153" s="137">
        <f ca="1">_xlfn.XLOOKUP(G153&amp;$V$2,BS_CONTROLE[CHAVE],BS_CONTROLE[Quantidade_11],"-")</f>
        <v>54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OPORTUNIDADE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46086</v>
      </c>
      <c r="G154" s="145" t="str">
        <f>IF(SP_SUL!D157="","*",SP_SUL!D157)</f>
        <v>A87</v>
      </c>
      <c r="H154" s="145" t="str">
        <f>IF(SP_SUL!F157="","*",SP_SUL!F157)</f>
        <v>DESLOCAMENTO</v>
      </c>
      <c r="I154" s="145" t="str">
        <f>IF(SP_SUL!H157="","*",SP_SUL!H157)</f>
        <v>102ZKW2</v>
      </c>
      <c r="J154" s="145" t="str">
        <f>IF(SP_SUL!I157="","*",SP_SUL!I157)</f>
        <v>ZEV</v>
      </c>
      <c r="K154" s="139" t="str">
        <f>IF(SP_SUL!M157="","*",SP_SUL!M157)</f>
        <v>ZKW-ZEV</v>
      </c>
      <c r="L154" s="139" t="str">
        <f>IF(SP_SUL!N157="","*",SP_SUL!N157)</f>
        <v>ZKWZEV</v>
      </c>
      <c r="M154" s="140">
        <f>IF(SP_SUL!J157="","*",SP_SUL!J157)</f>
        <v>55</v>
      </c>
      <c r="N154" s="144">
        <f>IF(SP_SUL!K157="","*",SP_SUL!K157)</f>
        <v>102</v>
      </c>
      <c r="O154" s="144" t="str">
        <f>IF(SP_SUL!L157="","*",SP_SUL!L157)</f>
        <v>-</v>
      </c>
      <c r="P154" s="143">
        <f>IF(SP_SUL!O157="","*",SP_SUL!O157)</f>
        <v>0.33333333333333331</v>
      </c>
      <c r="Q154" s="143">
        <f>IF(SP_SUL!P157="","*",SP_SUL!P157)</f>
        <v>4.1666666666666664E-2</v>
      </c>
      <c r="R154" s="145" t="str">
        <f>IF(SP_SUL!Q157="","*",CONCATENATE(SP_SUL!Q157," ",SP_SUL!R157))</f>
        <v>1 BINÁRIO</v>
      </c>
      <c r="S154" s="145" t="str">
        <f>IF(SP_SUL!V157="","*",SP_SUL!V157)</f>
        <v>Felipe</v>
      </c>
      <c r="T154" s="145" t="str">
        <f>IF(SP_SUL!W157="","*",SP_SUL!W157)</f>
        <v>Deslocamento</v>
      </c>
      <c r="U154" s="137">
        <f ca="1">_xlfn.XLOOKUP(G154&amp;$U$2,BS_CONTROLE[CHAVE],BS_CONTROLE[Quantidade_11],"-")</f>
        <v>1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OPORTUNIDADE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46086</v>
      </c>
      <c r="G155" s="145" t="str">
        <f>IF(SP_SUL!D158="","*",SP_SUL!D158)</f>
        <v>W60</v>
      </c>
      <c r="H155" s="145" t="str">
        <f>IF(SP_SUL!F158="","*",SP_SUL!F158)</f>
        <v>PDM - DESCARGA - DORMENTE</v>
      </c>
      <c r="I155" s="145" t="str">
        <f>IF(SP_SUL!H158="","*",SP_SUL!H158)</f>
        <v>ZEM1302</v>
      </c>
      <c r="J155" s="145" t="str">
        <f>IF(SP_SUL!I158="","*",SP_SUL!I158)</f>
        <v>ZEM1303</v>
      </c>
      <c r="K155" s="139" t="str">
        <f>IF(SP_SUL!M158="","*",SP_SUL!M158)</f>
        <v>ZYQ-ZEM</v>
      </c>
      <c r="L155" s="139" t="str">
        <f>IF(SP_SUL!N158="","*",SP_SUL!N158)</f>
        <v>130ZYQ2</v>
      </c>
      <c r="M155" s="140">
        <f>IF(SP_SUL!J158="","*",SP_SUL!J158)</f>
        <v>55</v>
      </c>
      <c r="N155" s="144">
        <f>IF(SP_SUL!K158="","*",SP_SUL!K158)</f>
        <v>129</v>
      </c>
      <c r="O155" s="144" t="str">
        <f>IF(SP_SUL!L158="","*",SP_SUL!L158)</f>
        <v>-</v>
      </c>
      <c r="P155" s="143">
        <f>IF(SP_SUL!O158="","*",SP_SUL!O158)</f>
        <v>0.33333333333333331</v>
      </c>
      <c r="Q155" s="143">
        <f>IF(SP_SUL!P158="","*",SP_SUL!P158)</f>
        <v>4.1666666666666664E-2</v>
      </c>
      <c r="R155" s="145" t="str">
        <f>IF(SP_SUL!Q158="","*",CONCATENATE(SP_SUL!Q158," ",SP_SUL!R158))</f>
        <v>300 Nº DE DORMENTES</v>
      </c>
      <c r="S155" s="145" t="str">
        <f>IF(SP_SUL!V158="","*",SP_SUL!V158)</f>
        <v>Felipe</v>
      </c>
      <c r="T155" s="145" t="str">
        <f>IF(SP_SUL!W158="","*",SP_SUL!W158)</f>
        <v>Descarga de dormentes</v>
      </c>
      <c r="U155" s="137">
        <f ca="1">_xlfn.XLOOKUP(G155&amp;$U$2,BS_CONTROLE[CHAVE],BS_CONTROLE[Quantidade_11],"-")</f>
        <v>300</v>
      </c>
      <c r="V155" s="137">
        <f ca="1">_xlfn.XLOOKUP(G155&amp;$V$2,BS_CONTROLE[CHAVE],BS_CONTROLE[Quantidade_11],"-")</f>
        <v>0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OPORTUNIDADE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ZKE-ZEV</v>
      </c>
      <c r="F156" s="145">
        <f>IF(SP_SUL!B159="","*",SP_SUL!B159)</f>
        <v>46086</v>
      </c>
      <c r="G156" s="145" t="str">
        <f>IF(SP_SUL!D159="","*",SP_SUL!D159)</f>
        <v>EDSON (TP-780)</v>
      </c>
      <c r="H156" s="145" t="str">
        <f>IF(SP_SUL!F159="","*",SP_SUL!F159)</f>
        <v>PDM - SUBSTITUIÇÃO - DORMENTE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ZYQ-ZEM</v>
      </c>
      <c r="L156" s="139" t="str">
        <f>IF(SP_SUL!N159="","*",SP_SUL!N159)</f>
        <v>130ZYQ2</v>
      </c>
      <c r="M156" s="140">
        <f>IF(SP_SUL!J159="","*",SP_SUL!J159)</f>
        <v>55</v>
      </c>
      <c r="N156" s="144">
        <f>IF(SP_SUL!K159="","*",SP_SUL!K159)</f>
        <v>129.97999999999999</v>
      </c>
      <c r="O156" s="144" t="str">
        <f>IF(SP_SUL!L159="","*",SP_SUL!L159)</f>
        <v>-</v>
      </c>
      <c r="P156" s="143">
        <f>IF(SP_SUL!O159="","*",SP_SUL!O159)</f>
        <v>0.375</v>
      </c>
      <c r="Q156" s="143">
        <f>IF(SP_SUL!P159="","*",SP_SUL!P159)</f>
        <v>8.3333333333333329E-2</v>
      </c>
      <c r="R156" s="145" t="str">
        <f>IF(SP_SUL!Q159="","*",CONCATENATE(SP_SUL!Q159," ",SP_SUL!R159))</f>
        <v>30 Nº DE DORMENTES</v>
      </c>
      <c r="S156" s="145" t="str">
        <f>IF(SP_SUL!V159="","*",SP_SUL!V159)</f>
        <v>Felipe</v>
      </c>
      <c r="T156" s="145" t="str">
        <f>IF(SP_SUL!W159="","*",SP_SUL!W159)</f>
        <v>Substituição de dormentes</v>
      </c>
      <c r="U156" s="137">
        <f ca="1">_xlfn.XLOOKUP(G156&amp;$U$2,BS_CONTROLE[CHAVE],BS_CONTROLE[Quantidade_11],"-")</f>
        <v>30</v>
      </c>
      <c r="V156" s="137">
        <f ca="1">_xlfn.XLOOKUP(G156&amp;$V$2,BS_CONTROLE[CHAVE],BS_CONTROLE[Quantidade_11],"-")</f>
        <v>30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OPORTUNIDADE</v>
      </c>
      <c r="B157" s="146" t="str">
        <f>IF(SP_SUL!X160="","*",SP_SUL!X160)</f>
        <v>Oportunidade</v>
      </c>
      <c r="C157" s="146" t="str">
        <f>IF(SP_SUL!Z160="","*",SP_SUL!Z160)</f>
        <v>*</v>
      </c>
      <c r="D157" s="139" t="str">
        <f>IF(SP_SUL!S160="","*",SP_SUL!S160)</f>
        <v>SP SUL</v>
      </c>
      <c r="E157" s="139" t="str">
        <f>IF(SP_SUL!T160="","*",SP_SUL!T160)</f>
        <v>ZKE-ZEV</v>
      </c>
      <c r="F157" s="145">
        <f>IF(SP_SUL!B160="","*",SP_SUL!B160)</f>
        <v>46086</v>
      </c>
      <c r="G157" s="145" t="str">
        <f>IF(SP_SUL!D160="","*",SP_SUL!D160)</f>
        <v>EDSON (TP-719)</v>
      </c>
      <c r="H157" s="145" t="str">
        <f>IF(SP_SUL!F160="","*",SP_SUL!F160)</f>
        <v>PDM - SUBSTITUIÇÃO - DORMENTE</v>
      </c>
      <c r="I157" s="145" t="str">
        <f>IF(SP_SUL!H160="","*",SP_SUL!H160)</f>
        <v>-</v>
      </c>
      <c r="J157" s="145" t="str">
        <f>IF(SP_SUL!I160="","*",SP_SUL!I160)</f>
        <v>*</v>
      </c>
      <c r="K157" s="139" t="str">
        <f>IF(SP_SUL!M160="","*",SP_SUL!M160)</f>
        <v>ZYQ-ZEM</v>
      </c>
      <c r="L157" s="139" t="str">
        <f>IF(SP_SUL!N160="","*",SP_SUL!N160)</f>
        <v>130ZYQ2</v>
      </c>
      <c r="M157" s="140">
        <f>IF(SP_SUL!J160="","*",SP_SUL!J160)</f>
        <v>55</v>
      </c>
      <c r="N157" s="144">
        <f>IF(SP_SUL!K160="","*",SP_SUL!K160)</f>
        <v>129.97999999999999</v>
      </c>
      <c r="O157" s="144" t="str">
        <f>IF(SP_SUL!L160="","*",SP_SUL!L160)</f>
        <v>-</v>
      </c>
      <c r="P157" s="143">
        <f>IF(SP_SUL!O160="","*",SP_SUL!O160)</f>
        <v>0.375</v>
      </c>
      <c r="Q157" s="143">
        <f>IF(SP_SUL!P160="","*",SP_SUL!P160)</f>
        <v>8.3333333333333329E-2</v>
      </c>
      <c r="R157" s="145" t="str">
        <f>IF(SP_SUL!Q160="","*",CONCATENATE(SP_SUL!Q160," ",SP_SUL!R160))</f>
        <v>30 Nº DE DORMENTES</v>
      </c>
      <c r="S157" s="145" t="str">
        <f>IF(SP_SUL!V160="","*",SP_SUL!V160)</f>
        <v>Felipe</v>
      </c>
      <c r="T157" s="145" t="str">
        <f>IF(SP_SUL!W160="","*",SP_SUL!W160)</f>
        <v>Substituição de dormentes</v>
      </c>
      <c r="U157" s="137">
        <f ca="1">_xlfn.XLOOKUP(G157&amp;$U$2,BS_CONTROLE[CHAVE],BS_CONTROLE[Quantidade_11],"-")</f>
        <v>30</v>
      </c>
      <c r="V157" s="137">
        <f ca="1">_xlfn.XLOOKUP(G157&amp;$V$2,BS_CONTROLE[CHAVE],BS_CONTROLE[Quantidade_11],"-")</f>
        <v>312</v>
      </c>
      <c r="W157" s="137">
        <f ca="1">_xlfn.XLOOKUP(G157&amp;$W$2,BS_CONTROLE[CHAVE],BS_CONTROLE[Quantidade_11],"-")</f>
        <v>0</v>
      </c>
    </row>
    <row r="158" spans="1:23" hidden="1">
      <c r="A158" s="146" t="str">
        <f>IF(SP_SUL!Y161="","*",SP_SUL!Y161)</f>
        <v>OPORTUNIDADE</v>
      </c>
      <c r="B158" s="146" t="str">
        <f>IF(SP_SUL!X161="","*",SP_SUL!X161)</f>
        <v>Oportunidade</v>
      </c>
      <c r="C158" s="146" t="str">
        <f>IF(SP_SUL!Z161="","*",SP_SUL!Z161)</f>
        <v>*</v>
      </c>
      <c r="D158" s="139" t="str">
        <f>IF(SP_SUL!S161="","*",SP_SUL!S161)</f>
        <v>SP SUL</v>
      </c>
      <c r="E158" s="139" t="str">
        <f>IF(SP_SUL!T161="","*",SP_SUL!T161)</f>
        <v>ZKE-ZEV</v>
      </c>
      <c r="F158" s="145">
        <f>IF(SP_SUL!B161="","*",SP_SUL!B161)</f>
        <v>46086</v>
      </c>
      <c r="G158" s="145" t="str">
        <f>IF(SP_SUL!D161="","*",SP_SUL!D161)</f>
        <v>V89</v>
      </c>
      <c r="H158" s="145" t="str">
        <f>IF(SP_SUL!F161="","*",SP_SUL!F161)</f>
        <v>MECANIZAÇÃO - SOCADORA</v>
      </c>
      <c r="I158" s="145" t="str">
        <f>IF(SP_SUL!H161="","*",SP_SUL!H161)</f>
        <v>ZEM1301</v>
      </c>
      <c r="J158" s="145" t="str">
        <f>IF(SP_SUL!I161="","*",SP_SUL!I161)</f>
        <v>ZEM1301</v>
      </c>
      <c r="K158" s="139" t="str">
        <f>IF(SP_SUL!M161="","*",SP_SUL!M161)</f>
        <v>ZYQ-ZEM</v>
      </c>
      <c r="L158" s="139" t="str">
        <f>IF(SP_SUL!N161="","*",SP_SUL!N161)</f>
        <v>ZEM1302</v>
      </c>
      <c r="M158" s="140">
        <f>IF(SP_SUL!J161="","*",SP_SUL!J161)</f>
        <v>55</v>
      </c>
      <c r="N158" s="144">
        <f>IF(SP_SUL!K161="","*",SP_SUL!K161)</f>
        <v>134</v>
      </c>
      <c r="O158" s="144">
        <f>IF(SP_SUL!L161="","*",SP_SUL!L161)</f>
        <v>135</v>
      </c>
      <c r="P158" s="143">
        <f>IF(SP_SUL!O161="","*",SP_SUL!O161)</f>
        <v>0.375</v>
      </c>
      <c r="Q158" s="143">
        <f>IF(SP_SUL!P161="","*",SP_SUL!P161)</f>
        <v>8.3333333333333329E-2</v>
      </c>
      <c r="R158" s="145" t="str">
        <f>IF(SP_SUL!Q161="","*",CONCATENATE(SP_SUL!Q161," ",SP_SUL!R161))</f>
        <v>480 M</v>
      </c>
      <c r="S158" s="145" t="str">
        <f>IF(SP_SUL!V161="","*",SP_SUL!V161)</f>
        <v>Antonioni</v>
      </c>
      <c r="T158" s="145" t="str">
        <f>IF(SP_SUL!W161="","*",SP_SUL!W161)</f>
        <v>Socaria mecanizada</v>
      </c>
      <c r="U158" s="137">
        <f ca="1">_xlfn.XLOOKUP(G158&amp;$U$2,BS_CONTROLE[CHAVE],BS_CONTROLE[Quantidade_11],"-")</f>
        <v>0</v>
      </c>
      <c r="V158" s="137">
        <f ca="1">_xlfn.XLOOKUP(G158&amp;$V$2,BS_CONTROLE[CHAVE],BS_CONTROLE[Quantidade_11],"-")</f>
        <v>0</v>
      </c>
      <c r="W158" s="137">
        <f ca="1">_xlfn.XLOOKUP(G158&amp;$W$2,BS_CONTROLE[CHAVE],BS_CONTROLE[Quantidade_11],"-")</f>
        <v>0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ZKE-ZEV</v>
      </c>
      <c r="F159" s="145">
        <f>IF(SP_SUL!B162="","*",SP_SUL!B162)</f>
        <v>46086</v>
      </c>
      <c r="G159" s="145" t="str">
        <f>IF(SP_SUL!D162="","*",SP_SUL!D162)</f>
        <v>CLEBISON (TP-728)</v>
      </c>
      <c r="H159" s="145" t="str">
        <f>IF(SP_SUL!F162="","*",SP_SUL!F162)</f>
        <v>PDM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ZYQ-ZEM</v>
      </c>
      <c r="L159" s="139" t="str">
        <f>IF(SP_SUL!N162="","*",SP_SUL!N162)</f>
        <v>ZEM2</v>
      </c>
      <c r="M159" s="140">
        <f>IF(SP_SUL!J162="","*",SP_SUL!J162)</f>
        <v>55</v>
      </c>
      <c r="N159" s="144">
        <f>IF(SP_SUL!K162="","*",SP_SUL!K162)</f>
        <v>134.47999999999999</v>
      </c>
      <c r="O159" s="144">
        <f>IF(SP_SUL!L162="","*",SP_SUL!L162)</f>
        <v>135.155</v>
      </c>
      <c r="P159" s="143">
        <f>IF(SP_SUL!O162="","*",SP_SUL!O162)</f>
        <v>0.375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Felipe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0</v>
      </c>
      <c r="V159" s="137">
        <f ca="1">_xlfn.XLOOKUP(G159&amp;$V$2,BS_CONTROLE[CHAVE],BS_CONTROLE[Quantidade_11],"-")</f>
        <v>1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OPORTUNIDADE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ZKE-ZEV</v>
      </c>
      <c r="F160" s="145">
        <f>IF(SP_SUL!B163="","*",SP_SUL!B163)</f>
        <v>46086</v>
      </c>
      <c r="G160" s="145" t="str">
        <f>IF(SP_SUL!D163="","*",SP_SUL!D163)</f>
        <v>ISMAEL(TP-726)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ZYQ-ZEM</v>
      </c>
      <c r="L160" s="139" t="str">
        <f>IF(SP_SUL!N163="","*",SP_SUL!N163)</f>
        <v>ZEM2</v>
      </c>
      <c r="M160" s="140">
        <f>IF(SP_SUL!J163="","*",SP_SUL!J163)</f>
        <v>55</v>
      </c>
      <c r="N160" s="144">
        <f>IF(SP_SUL!K163="","*",SP_SUL!K163)</f>
        <v>134.47999999999999</v>
      </c>
      <c r="O160" s="144">
        <f>IF(SP_SUL!L163="","*",SP_SUL!L163)</f>
        <v>135.155</v>
      </c>
      <c r="P160" s="143">
        <f>IF(SP_SUL!O163="","*",SP_SUL!O163)</f>
        <v>0.375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>Felipe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>
        <f ca="1">_xlfn.XLOOKUP(G160&amp;$V$2,BS_CONTROLE[CHAVE],BS_CONTROLE[Quantidade_11],"-")</f>
        <v>1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ZKE-ZEV</v>
      </c>
      <c r="F162" s="145">
        <f>IF(SP_SUL!B165="","*",SP_SUL!B165)</f>
        <v>46086</v>
      </c>
      <c r="G162" s="145" t="str">
        <f>IF(SP_SUL!D165="","*",SP_SUL!D165)</f>
        <v>ADENISON (TP-810)</v>
      </c>
      <c r="H162" s="145" t="str">
        <f>IF(SP_SUL!F165="","*",SP_SUL!F165)</f>
        <v>MODERNIZAÇÃO - SOLDA</v>
      </c>
      <c r="I162" s="145" t="str">
        <f>IF(SP_SUL!H165="","*",SP_SUL!H165)</f>
        <v>-</v>
      </c>
      <c r="J162" s="145" t="str">
        <f>IF(SP_SUL!I165="","*",SP_SUL!I165)</f>
        <v>-</v>
      </c>
      <c r="K162" s="139" t="str">
        <f>IF(SP_SUL!M165="","*",SP_SUL!M165)</f>
        <v>ZEJ-ZEV</v>
      </c>
      <c r="L162" s="139">
        <f>IF(SP_SUL!N165="","*",SP_SUL!N165)</f>
        <v>1561551</v>
      </c>
      <c r="M162" s="140">
        <f>IF(SP_SUL!J165="","*",SP_SUL!J165)</f>
        <v>48</v>
      </c>
      <c r="N162" s="144">
        <f>IF(SP_SUL!K165="","*",SP_SUL!K165)</f>
        <v>155.12</v>
      </c>
      <c r="O162" s="144" t="str">
        <f>IF(SP_SUL!L165="","*",SP_SUL!L165)</f>
        <v>-</v>
      </c>
      <c r="P162" s="143">
        <f>IF(SP_SUL!O165="","*",SP_SUL!O165)</f>
        <v>0.375</v>
      </c>
      <c r="Q162" s="143">
        <f>IF(SP_SUL!P165="","*",SP_SUL!P165)</f>
        <v>6.25E-2</v>
      </c>
      <c r="R162" s="145" t="str">
        <f>IF(SP_SUL!Q165="","*",CONCATENATE(SP_SUL!Q165," ",SP_SUL!R165))</f>
        <v>1 Nº DE SOLDA</v>
      </c>
      <c r="S162" s="145" t="str">
        <f>IF(SP_SUL!V165="","*",SP_SUL!V165)</f>
        <v xml:space="preserve">Alisson </v>
      </c>
      <c r="T162" s="145" t="str">
        <f>IF(SP_SUL!W165="","*",SP_SUL!W165)</f>
        <v xml:space="preserve">Execução de solda - Condicionado a temperatura </v>
      </c>
      <c r="U162" s="137">
        <f ca="1">_xlfn.XLOOKUP(G162&amp;$U$2,BS_CONTROLE[CHAVE],BS_CONTROLE[Quantidade_11],"-")</f>
        <v>0</v>
      </c>
      <c r="V162" s="137">
        <f ca="1">_xlfn.XLOOKUP(G162&amp;$V$2,BS_CONTROLE[CHAVE],BS_CONTROLE[Quantidade_11],"-")</f>
        <v>1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OPORTUNIDADE</v>
      </c>
      <c r="B163" s="146" t="str">
        <f>IF(SP_SUL!X166="","*",SP_SUL!X166)</f>
        <v>Oportunidade</v>
      </c>
      <c r="C163" s="146" t="str">
        <f>IF(SP_SUL!Z166="","*",SP_SUL!Z166)</f>
        <v>*</v>
      </c>
      <c r="D163" s="139" t="str">
        <f>IF(SP_SUL!S166="","*",SP_SUL!S166)</f>
        <v>SP SUL</v>
      </c>
      <c r="E163" s="139" t="str">
        <f>IF(SP_SUL!T166="","*",SP_SUL!T166)</f>
        <v>ZKE-ZEV</v>
      </c>
      <c r="F163" s="145">
        <f>IF(SP_SUL!B166="","*",SP_SUL!B166)</f>
        <v>46086</v>
      </c>
      <c r="G163" s="145" t="str">
        <f>IF(SP_SUL!D166="","*",SP_SUL!D166)</f>
        <v>CAIQUE (TMA-677)</v>
      </c>
      <c r="H163" s="145" t="str">
        <f>IF(SP_SUL!F166="","*",SP_SUL!F166)</f>
        <v>MODERNIZAÇÃO - SOLDA</v>
      </c>
      <c r="I163" s="145" t="str">
        <f>IF(SP_SUL!H166="","*",SP_SUL!H166)</f>
        <v>-</v>
      </c>
      <c r="J163" s="145" t="str">
        <f>IF(SP_SUL!I166="","*",SP_SUL!I166)</f>
        <v>-</v>
      </c>
      <c r="K163" s="139" t="str">
        <f>IF(SP_SUL!M166="","*",SP_SUL!M166)</f>
        <v>ZEJ-ZEV</v>
      </c>
      <c r="L163" s="139">
        <f>IF(SP_SUL!N166="","*",SP_SUL!N166)</f>
        <v>1571561</v>
      </c>
      <c r="M163" s="140">
        <f>IF(SP_SUL!J166="","*",SP_SUL!J166)</f>
        <v>48</v>
      </c>
      <c r="N163" s="144">
        <f>IF(SP_SUL!K166="","*",SP_SUL!K166)</f>
        <v>156.005</v>
      </c>
      <c r="O163" s="144" t="str">
        <f>IF(SP_SUL!L166="","*",SP_SUL!L166)</f>
        <v>-</v>
      </c>
      <c r="P163" s="143">
        <f>IF(SP_SUL!O166="","*",SP_SUL!O166)</f>
        <v>0.375</v>
      </c>
      <c r="Q163" s="143">
        <f>IF(SP_SUL!P166="","*",SP_SUL!P166)</f>
        <v>6.25E-2</v>
      </c>
      <c r="R163" s="145" t="str">
        <f>IF(SP_SUL!Q166="","*",CONCATENATE(SP_SUL!Q166," ",SP_SUL!R166))</f>
        <v>1 Nº DE SOLDA</v>
      </c>
      <c r="S163" s="145" t="str">
        <f>IF(SP_SUL!V166="","*",SP_SUL!V166)</f>
        <v xml:space="preserve">Alisson </v>
      </c>
      <c r="T163" s="145" t="str">
        <f>IF(SP_SUL!W166="","*",SP_SUL!W166)</f>
        <v xml:space="preserve">Execução de solda - Condicionado a temperatura </v>
      </c>
      <c r="U163" s="137">
        <f ca="1">_xlfn.XLOOKUP(G163&amp;$U$2,BS_CONTROLE[CHAVE],BS_CONTROLE[Quantidade_11],"-")</f>
        <v>0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ZKE-ZEV</v>
      </c>
      <c r="F164" s="145">
        <f>IF(SP_SUL!B167="","*",SP_SUL!B167)</f>
        <v>46086</v>
      </c>
      <c r="G164" s="145" t="str">
        <f>IF(SP_SUL!D167="","*",SP_SUL!D167)</f>
        <v>MATEUS (TP-809)</v>
      </c>
      <c r="H164" s="145" t="str">
        <f>IF(SP_SUL!F167="","*",SP_SUL!F167)</f>
        <v>MODERNIZAÇÃO - SOLDA</v>
      </c>
      <c r="I164" s="145" t="str">
        <f>IF(SP_SUL!H167="","*",SP_SUL!H167)</f>
        <v>-</v>
      </c>
      <c r="J164" s="145" t="str">
        <f>IF(SP_SUL!I167="","*",SP_SUL!I167)</f>
        <v>-</v>
      </c>
      <c r="K164" s="139" t="str">
        <f>IF(SP_SUL!M167="","*",SP_SUL!M167)</f>
        <v>ZEJ-ZEV</v>
      </c>
      <c r="L164" s="139">
        <f>IF(SP_SUL!N167="","*",SP_SUL!N167)</f>
        <v>1571561</v>
      </c>
      <c r="M164" s="140">
        <f>IF(SP_SUL!J167="","*",SP_SUL!J167)</f>
        <v>48</v>
      </c>
      <c r="N164" s="144">
        <f>IF(SP_SUL!K167="","*",SP_SUL!K167)</f>
        <v>156.33199999999999</v>
      </c>
      <c r="O164" s="144" t="str">
        <f>IF(SP_SUL!L167="","*",SP_SUL!L167)</f>
        <v>-</v>
      </c>
      <c r="P164" s="143">
        <f>IF(SP_SUL!O167="","*",SP_SUL!O167)</f>
        <v>0.375</v>
      </c>
      <c r="Q164" s="143">
        <f>IF(SP_SUL!P167="","*",SP_SUL!P167)</f>
        <v>6.25E-2</v>
      </c>
      <c r="R164" s="145" t="str">
        <f>IF(SP_SUL!Q167="","*",CONCATENATE(SP_SUL!Q167," ",SP_SUL!R167))</f>
        <v>1 Nº DE SOLDA</v>
      </c>
      <c r="S164" s="145" t="str">
        <f>IF(SP_SUL!V167="","*",SP_SUL!V167)</f>
        <v xml:space="preserve">Alisson </v>
      </c>
      <c r="T164" s="145" t="str">
        <f>IF(SP_SUL!W167="","*",SP_SUL!W167)</f>
        <v xml:space="preserve">Execução de solda - Condicionado a temperatura </v>
      </c>
      <c r="U164" s="137">
        <f ca="1">_xlfn.XLOOKUP(G164&amp;$U$2,BS_CONTROLE[CHAVE],BS_CONTROLE[Quantidade_11],"-")</f>
        <v>0</v>
      </c>
      <c r="V164" s="137">
        <f ca="1">_xlfn.XLOOKUP(G164&amp;$V$2,BS_CONTROLE[CHAVE],BS_CONTROLE[Quantidade_11],"-")</f>
        <v>1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ZKE-ZEV</v>
      </c>
      <c r="F165" s="145">
        <f>IF(SP_SUL!B168="","*",SP_SUL!B168)</f>
        <v>46086</v>
      </c>
      <c r="G165" s="145" t="str">
        <f>IF(SP_SUL!D168="","*",SP_SUL!D168)</f>
        <v>WALTER (TP-810)</v>
      </c>
      <c r="H165" s="145" t="str">
        <f>IF(SP_SUL!F168="","*",SP_SUL!F168)</f>
        <v>MODERNIZAÇÃO - SOLDA</v>
      </c>
      <c r="I165" s="145" t="str">
        <f>IF(SP_SUL!H168="","*",SP_SUL!H168)</f>
        <v>-</v>
      </c>
      <c r="J165" s="145" t="str">
        <f>IF(SP_SUL!I168="","*",SP_SUL!I168)</f>
        <v>-</v>
      </c>
      <c r="K165" s="139" t="str">
        <f>IF(SP_SUL!M168="","*",SP_SUL!M168)</f>
        <v>ZEJ-ZEV</v>
      </c>
      <c r="L165" s="139">
        <f>IF(SP_SUL!N168="","*",SP_SUL!N168)</f>
        <v>1571561</v>
      </c>
      <c r="M165" s="140">
        <f>IF(SP_SUL!J168="","*",SP_SUL!J168)</f>
        <v>48</v>
      </c>
      <c r="N165" s="144">
        <f>IF(SP_SUL!K168="","*",SP_SUL!K168)</f>
        <v>156.34399999999999</v>
      </c>
      <c r="O165" s="144" t="str">
        <f>IF(SP_SUL!L168="","*",SP_SUL!L168)</f>
        <v>-</v>
      </c>
      <c r="P165" s="143">
        <f>IF(SP_SUL!O168="","*",SP_SUL!O168)</f>
        <v>0.375</v>
      </c>
      <c r="Q165" s="143">
        <f>IF(SP_SUL!P168="","*",SP_SUL!P168)</f>
        <v>6.25E-2</v>
      </c>
      <c r="R165" s="145" t="str">
        <f>IF(SP_SUL!Q168="","*",CONCATENATE(SP_SUL!Q168," ",SP_SUL!R168))</f>
        <v>1 Nº DE SOLDA</v>
      </c>
      <c r="S165" s="145" t="str">
        <f>IF(SP_SUL!V168="","*",SP_SUL!V168)</f>
        <v xml:space="preserve">Alisson </v>
      </c>
      <c r="T165" s="145" t="str">
        <f>IF(SP_SUL!W168="","*",SP_SUL!W168)</f>
        <v xml:space="preserve">Execução de solda - Condicionado a temperatura </v>
      </c>
      <c r="U165" s="137">
        <f ca="1">_xlfn.XLOOKUP(G165&amp;$U$2,BS_CONTROLE[CHAVE],BS_CONTROLE[Quantidade_11],"-")</f>
        <v>0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OPORTUNIDADE</v>
      </c>
      <c r="B167" s="146" t="str">
        <f>IF(SP_SUL!X170="","*",SP_SUL!X170)</f>
        <v>Oportunidade</v>
      </c>
      <c r="C167" s="146" t="str">
        <f>IF(SP_SUL!Z170="","*",SP_SUL!Z170)</f>
        <v>*</v>
      </c>
      <c r="D167" s="139" t="str">
        <f>IF(SP_SUL!S170="","*",SP_SUL!S170)</f>
        <v>SP SUL</v>
      </c>
      <c r="E167" s="139" t="str">
        <f>IF(SP_SUL!T170="","*",SP_SUL!T170)</f>
        <v>ZPT-ZPG</v>
      </c>
      <c r="F167" s="145">
        <f>IF(SP_SUL!B170="","*",SP_SUL!B170)</f>
        <v>46086</v>
      </c>
      <c r="G167" s="145" t="str">
        <f>IF(SP_SUL!D170="","*",SP_SUL!D170)</f>
        <v>EXPANSÃO TURMA 1</v>
      </c>
      <c r="H167" s="145" t="str">
        <f>IF(SP_SUL!F170="","*",SP_SUL!F170)</f>
        <v>EXPANSÃO - SOLDA</v>
      </c>
      <c r="I167" s="145" t="str">
        <f>IF(SP_SUL!H170="","*",SP_SUL!H170)</f>
        <v>-</v>
      </c>
      <c r="J167" s="145" t="str">
        <f>IF(SP_SUL!I170="","*",SP_SUL!I170)</f>
        <v>-</v>
      </c>
      <c r="K167" s="139" t="str">
        <f>IF(SP_SUL!M170="","*",SP_SUL!M170)</f>
        <v>ZGM-109</v>
      </c>
      <c r="L167" s="139">
        <f>IF(SP_SUL!N170="","*",SP_SUL!N170)</f>
        <v>1111102</v>
      </c>
      <c r="M167" s="140">
        <f>IF(SP_SUL!J170="","*",SP_SUL!J170)</f>
        <v>53</v>
      </c>
      <c r="N167" s="144">
        <f>IF(SP_SUL!K170="","*",SP_SUL!K170)</f>
        <v>110.07</v>
      </c>
      <c r="O167" s="144" t="str">
        <f>IF(SP_SUL!L170="","*",SP_SUL!L170)</f>
        <v>-</v>
      </c>
      <c r="P167" s="143">
        <f>IF(SP_SUL!O170="","*",SP_SUL!O170)</f>
        <v>0.375</v>
      </c>
      <c r="Q167" s="143">
        <f>IF(SP_SUL!P170="","*",SP_SUL!P170)</f>
        <v>8.3333333333333329E-2</v>
      </c>
      <c r="R167" s="145" t="str">
        <f>IF(SP_SUL!Q170="","*",CONCATENATE(SP_SUL!Q170," ",SP_SUL!R170))</f>
        <v>1 Nº DE SOLDA</v>
      </c>
      <c r="S167" s="145" t="str">
        <f>IF(SP_SUL!V170="","*",SP_SUL!V170)</f>
        <v>Pedro</v>
      </c>
      <c r="T167" s="145" t="str">
        <f>IF(SP_SUL!W170="","*",SP_SUL!W170)</f>
        <v xml:space="preserve">Execução de solda - Condicionado a temperatura </v>
      </c>
      <c r="U167" s="137">
        <f ca="1">_xlfn.XLOOKUP(G167&amp;$U$2,BS_CONTROLE[CHAVE],BS_CONTROLE[Quantidade_11],"-")</f>
        <v>1</v>
      </c>
      <c r="V167" s="137">
        <f ca="1">_xlfn.XLOOKUP(G167&amp;$V$2,BS_CONTROLE[CHAVE],BS_CONTROLE[Quantidade_11],"-")</f>
        <v>2</v>
      </c>
      <c r="W167" s="137">
        <f ca="1">_xlfn.XLOOKUP(G167&amp;$W$2,BS_CONTROLE[CHAVE],BS_CONTROLE[Quantidade_11],"-")</f>
        <v>0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OPORTUNIDADE</v>
      </c>
      <c r="B169" s="146" t="str">
        <f>IF(SP_SUL!X172="","*",SP_SUL!X172)</f>
        <v>Oportunidade</v>
      </c>
      <c r="C169" s="146" t="str">
        <f>IF(SP_SUL!Z172="","*",SP_SUL!Z172)</f>
        <v>*</v>
      </c>
      <c r="D169" s="139" t="str">
        <f>IF(SP_SUL!S172="","*",SP_SUL!S172)</f>
        <v>SP SUL</v>
      </c>
      <c r="E169" s="139" t="str">
        <f>IF(SP_SUL!T172="","*",SP_SUL!T172)</f>
        <v>ZEV-ZPT</v>
      </c>
      <c r="F169" s="145">
        <f>IF(SP_SUL!B172="","*",SP_SUL!B172)</f>
        <v>46086</v>
      </c>
      <c r="G169" s="145" t="str">
        <f>IF(SP_SUL!D172="","*",SP_SUL!D172)</f>
        <v>RAFAEL (TP-695)</v>
      </c>
      <c r="H169" s="145" t="str">
        <f>IF(SP_SUL!F172="","*",SP_SUL!F172)</f>
        <v>PDM - AMV - JACARÉ</v>
      </c>
      <c r="I169" s="145" t="str">
        <f>IF(SP_SUL!H172="","*",SP_SUL!H172)</f>
        <v>-</v>
      </c>
      <c r="J169" s="145" t="str">
        <f>IF(SP_SUL!I172="","*",SP_SUL!I172)</f>
        <v>-</v>
      </c>
      <c r="K169" s="139" t="str">
        <f>IF(SP_SUL!M172="","*",SP_SUL!M172)</f>
        <v>ZEV</v>
      </c>
      <c r="L169" s="139" t="str">
        <f>IF(SP_SUL!N172="","*",SP_SUL!N172)</f>
        <v>K67ZEV1</v>
      </c>
      <c r="M169" s="140">
        <f>IF(SP_SUL!J172="","*",SP_SUL!J172)</f>
        <v>54</v>
      </c>
      <c r="N169" s="144">
        <f>IF(SP_SUL!K172="","*",SP_SUL!K172)</f>
        <v>66.3</v>
      </c>
      <c r="O169" s="144" t="str">
        <f>IF(SP_SUL!L172="","*",SP_SUL!L172)</f>
        <v>-</v>
      </c>
      <c r="P169" s="143">
        <f>IF(SP_SUL!O172="","*",SP_SUL!O172)</f>
        <v>0.45833333333333331</v>
      </c>
      <c r="Q169" s="143">
        <f>IF(SP_SUL!P172="","*",SP_SUL!P172)</f>
        <v>6.25E-2</v>
      </c>
      <c r="R169" s="145" t="str">
        <f>IF(SP_SUL!Q172="","*",CONCATENATE(SP_SUL!Q172," ",SP_SUL!R172))</f>
        <v>1 Nº DE PEÇAS</v>
      </c>
      <c r="S169" s="145" t="str">
        <f>IF(SP_SUL!V172="","*",SP_SUL!V172)</f>
        <v>Moises</v>
      </c>
      <c r="T169" s="145" t="str">
        <f>IF(SP_SUL!W172="","*",SP_SUL!W172)</f>
        <v>PDM - Substituição de jacaré</v>
      </c>
      <c r="U169" s="137">
        <f ca="1">_xlfn.XLOOKUP(G169&amp;$U$2,BS_CONTROLE[CHAVE],BS_CONTROLE[Quantidade_11],"-")</f>
        <v>1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ZEV-ZPT</v>
      </c>
      <c r="F170" s="145">
        <f>IF(SP_SUL!B173="","*",SP_SUL!B173)</f>
        <v>46086</v>
      </c>
      <c r="G170" s="145" t="str">
        <f>IF(SP_SUL!D173="","*",SP_SUL!D173)</f>
        <v>W62</v>
      </c>
      <c r="H170" s="145" t="str">
        <f>IF(SP_SUL!F173="","*",SP_SUL!F173)</f>
        <v>DESLOCAMENTO</v>
      </c>
      <c r="I170" s="145" t="str">
        <f>IF(SP_SUL!H173="","*",SP_SUL!H173)</f>
        <v>ZPT1051</v>
      </c>
      <c r="J170" s="145" t="str">
        <f>IF(SP_SUL!I173="","*",SP_SUL!I173)</f>
        <v>ZPTZDR</v>
      </c>
      <c r="K170" s="139" t="str">
        <f>IF(SP_SUL!M173="","*",SP_SUL!M173)</f>
        <v>ZXW</v>
      </c>
      <c r="L170" s="139" t="str">
        <f>IF(SP_SUL!N173="","*",SP_SUL!N173)</f>
        <v>K84ZXW2</v>
      </c>
      <c r="M170" s="140">
        <f>IF(SP_SUL!J173="","*",SP_SUL!J173)</f>
        <v>92</v>
      </c>
      <c r="N170" s="144">
        <f>IF(SP_SUL!K173="","*",SP_SUL!K173)</f>
        <v>83.7</v>
      </c>
      <c r="O170" s="144" t="str">
        <f>IF(SP_SUL!L173="","*",SP_SUL!L173)</f>
        <v>-</v>
      </c>
      <c r="P170" s="143">
        <f>IF(SP_SUL!O173="","*",SP_SUL!O173)</f>
        <v>0.32291666666666669</v>
      </c>
      <c r="Q170" s="143">
        <f>IF(SP_SUL!P173="","*",SP_SUL!P173)</f>
        <v>4.1666666666666664E-2</v>
      </c>
      <c r="R170" s="145" t="str">
        <f>IF(SP_SUL!Q173="","*",CONCATENATE(SP_SUL!Q173," ",SP_SUL!R173))</f>
        <v>1 BINÁRIO</v>
      </c>
      <c r="S170" s="145" t="str">
        <f>IF(SP_SUL!V173="","*",SP_SUL!V173)</f>
        <v xml:space="preserve">Moises </v>
      </c>
      <c r="T170" s="145" t="str">
        <f>IF(SP_SUL!W173="","*",SP_SUL!W173)</f>
        <v xml:space="preserve">Deslocamento de turmas na serra </v>
      </c>
      <c r="U170" s="137">
        <f ca="1">_xlfn.XLOOKUP(G170&amp;$U$2,BS_CONTROLE[CHAVE],BS_CONTROLE[Quantidade_11],"-")</f>
        <v>1</v>
      </c>
      <c r="V170" s="137">
        <f ca="1">_xlfn.XLOOKUP(G170&amp;$V$2,BS_CONTROLE[CHAVE],BS_CONTROLE[Quantidade_11],"-")</f>
        <v>1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OPORTUNIDADE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ZEV-ZPT</v>
      </c>
      <c r="F171" s="145">
        <f>IF(SP_SUL!B174="","*",SP_SUL!B174)</f>
        <v>46086</v>
      </c>
      <c r="G171" s="145" t="str">
        <f>IF(SP_SUL!D174="","*",SP_SUL!D174)</f>
        <v>HUELTON (TP-725)</v>
      </c>
      <c r="H171" s="145" t="str">
        <f>IF(SP_SUL!F174="","*",SP_SUL!F174)</f>
        <v>PDM - SOLDA</v>
      </c>
      <c r="I171" s="145" t="str">
        <f>IF(SP_SUL!H174="","*",SP_SUL!H174)</f>
        <v>-</v>
      </c>
      <c r="J171" s="145" t="str">
        <f>IF(SP_SUL!I174="","*",SP_SUL!I174)</f>
        <v>-</v>
      </c>
      <c r="K171" s="139" t="str">
        <f>IF(SP_SUL!M174="","*",SP_SUL!M174)</f>
        <v>ZDC-ZXW</v>
      </c>
      <c r="L171" s="139" t="str">
        <f>IF(SP_SUL!N174="","*",SP_SUL!N174)</f>
        <v>K89ZES2</v>
      </c>
      <c r="M171" s="140">
        <f>IF(SP_SUL!J174="","*",SP_SUL!J174)</f>
        <v>92</v>
      </c>
      <c r="N171" s="144">
        <f>IF(SP_SUL!K174="","*",SP_SUL!K174)</f>
        <v>87.7</v>
      </c>
      <c r="O171" s="144" t="str">
        <f>IF(SP_SUL!L174="","*",SP_SUL!L174)</f>
        <v>-</v>
      </c>
      <c r="P171" s="143">
        <f>IF(SP_SUL!O174="","*",SP_SUL!O174)</f>
        <v>0.41666666666666669</v>
      </c>
      <c r="Q171" s="143">
        <f>IF(SP_SUL!P174="","*",SP_SUL!P174)</f>
        <v>6.25E-2</v>
      </c>
      <c r="R171" s="145" t="str">
        <f>IF(SP_SUL!Q174="","*",CONCATENATE(SP_SUL!Q174," ",SP_SUL!R174))</f>
        <v>1 Nº DE SOLDA</v>
      </c>
      <c r="S171" s="145" t="str">
        <f>IF(SP_SUL!V174="","*",SP_SUL!V174)</f>
        <v>Moises</v>
      </c>
      <c r="T171" s="145" t="str">
        <f>IF(SP_SUL!W174="","*",SP_SUL!W174)</f>
        <v xml:space="preserve">Execução de solda - Condicionado a temperatura </v>
      </c>
      <c r="U171" s="137">
        <f ca="1">_xlfn.XLOOKUP(G171&amp;$U$2,BS_CONTROLE[CHAVE],BS_CONTROLE[Quantidade_11],"-")</f>
        <v>0</v>
      </c>
      <c r="V171" s="137">
        <f ca="1">_xlfn.XLOOKUP(G171&amp;$V$2,BS_CONTROLE[CHAVE],BS_CONTROLE[Quantidade_11],"-")</f>
        <v>0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ZEV-ZPT</v>
      </c>
      <c r="F172" s="145">
        <f>IF(SP_SUL!B175="","*",SP_SUL!B175)</f>
        <v>46086</v>
      </c>
      <c r="G172" s="145" t="str">
        <f>IF(SP_SUL!D175="","*",SP_SUL!D175)</f>
        <v>THIAGO (TF-685)</v>
      </c>
      <c r="H172" s="145" t="str">
        <f>IF(SP_SUL!F175="","*",SP_SUL!F175)</f>
        <v>PDM - AMV - JACARÉ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ZWU-ZDC</v>
      </c>
      <c r="L172" s="139" t="str">
        <f>IF(SP_SUL!N175="","*",SP_SUL!N175)</f>
        <v>K94ZDC2</v>
      </c>
      <c r="M172" s="140">
        <f>IF(SP_SUL!J175="","*",SP_SUL!J175)</f>
        <v>92</v>
      </c>
      <c r="N172" s="144">
        <f>IF(SP_SUL!K175="","*",SP_SUL!K175)</f>
        <v>91.98</v>
      </c>
      <c r="O172" s="144" t="str">
        <f>IF(SP_SUL!L175="","*",SP_SUL!L175)</f>
        <v>-</v>
      </c>
      <c r="P172" s="143">
        <f>IF(SP_SUL!O175="","*",SP_SUL!O175)</f>
        <v>0.45833333333333331</v>
      </c>
      <c r="Q172" s="143">
        <f>IF(SP_SUL!P175="","*",SP_SUL!P175)</f>
        <v>6.25E-2</v>
      </c>
      <c r="R172" s="145" t="str">
        <f>IF(SP_SUL!Q175="","*",CONCATENATE(SP_SUL!Q175," ",SP_SUL!R175))</f>
        <v>1 Nº DE PEÇAS</v>
      </c>
      <c r="S172" s="145" t="str">
        <f>IF(SP_SUL!V175="","*",SP_SUL!V175)</f>
        <v>Moises</v>
      </c>
      <c r="T172" s="145" t="str">
        <f>IF(SP_SUL!W175="","*",SP_SUL!W175)</f>
        <v>PDM - Substituição de jacaré</v>
      </c>
      <c r="U172" s="137">
        <f ca="1">_xlfn.XLOOKUP(G172&amp;$U$2,BS_CONTROLE[CHAVE],BS_CONTROLE[Quantidade_11],"-")</f>
        <v>0</v>
      </c>
      <c r="V172" s="137">
        <f ca="1">_xlfn.XLOOKUP(G172&amp;$V$2,BS_CONTROLE[CHAVE],BS_CONTROLE[Quantidade_11],"-")</f>
        <v>1</v>
      </c>
      <c r="W172" s="137">
        <f ca="1">_xlfn.XLOOKUP(G172&amp;$W$2,BS_CONTROLE[CHAVE],BS_CONTROLE[Quantidade_11],"-")</f>
        <v>0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ZPT-ZPG</v>
      </c>
      <c r="F173" s="145">
        <f>IF(SP_SUL!B176="","*",SP_SUL!B176)</f>
        <v>46086</v>
      </c>
      <c r="G173" s="145" t="str">
        <f>IF(SP_SUL!D176="","*",SP_SUL!D176)</f>
        <v>V85</v>
      </c>
      <c r="H173" s="145" t="str">
        <f>IF(SP_SUL!F176="","*",SP_SUL!F176)</f>
        <v>MECANIZAÇÃO - SOCADORA</v>
      </c>
      <c r="I173" s="145" t="str">
        <f>IF(SP_SUL!H176="","*",SP_SUL!H176)</f>
        <v>ZDRZPT</v>
      </c>
      <c r="J173" s="145" t="str">
        <f>IF(SP_SUL!I176="","*",SP_SUL!I176)</f>
        <v>ZDRZPT</v>
      </c>
      <c r="K173" s="139" t="str">
        <f>IF(SP_SUL!M176="","*",SP_SUL!M176)</f>
        <v>ZGM-109</v>
      </c>
      <c r="L173" s="139">
        <f>IF(SP_SUL!N176="","*",SP_SUL!N176)</f>
        <v>1101092</v>
      </c>
      <c r="M173" s="140">
        <f>IF(SP_SUL!J176="","*",SP_SUL!J176)</f>
        <v>53</v>
      </c>
      <c r="N173" s="144">
        <f>IF(SP_SUL!K176="","*",SP_SUL!K176)</f>
        <v>108.8</v>
      </c>
      <c r="O173" s="144">
        <f>IF(SP_SUL!L176="","*",SP_SUL!L176)</f>
        <v>112</v>
      </c>
      <c r="P173" s="143">
        <f>IF(SP_SUL!O176="","*",SP_SUL!O176)</f>
        <v>0.39583333333333331</v>
      </c>
      <c r="Q173" s="143">
        <f>IF(SP_SUL!P176="","*",SP_SUL!P176)</f>
        <v>8.3333333333333329E-2</v>
      </c>
      <c r="R173" s="145" t="str">
        <f>IF(SP_SUL!Q176="","*",CONCATENATE(SP_SUL!Q176," ",SP_SUL!R176))</f>
        <v>480 M</v>
      </c>
      <c r="S173" s="145" t="str">
        <f>IF(SP_SUL!V176="","*",SP_SUL!V176)</f>
        <v>Antonioni</v>
      </c>
      <c r="T173" s="145" t="str">
        <f>IF(SP_SUL!W176="","*",SP_SUL!W176)</f>
        <v>Socaria mecanizada</v>
      </c>
      <c r="U173" s="137">
        <f ca="1">_xlfn.XLOOKUP(G173&amp;$U$2,BS_CONTROLE[CHAVE],BS_CONTROLE[Quantidade_11],"-")</f>
        <v>0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ZEV-ZPT</v>
      </c>
      <c r="F174" s="145">
        <f>IF(SP_SUL!B177="","*",SP_SUL!B177)</f>
        <v>46086</v>
      </c>
      <c r="G174" s="145" t="str">
        <f>IF(SP_SUL!D177="","*",SP_SUL!D177)</f>
        <v>A84</v>
      </c>
      <c r="H174" s="145" t="str">
        <f>IF(SP_SUL!F177="","*",SP_SUL!F177)</f>
        <v>DETECÇÃO - RONDA 7 DIAS</v>
      </c>
      <c r="I174" s="145" t="str">
        <f>IF(SP_SUL!H177="","*",SP_SUL!H177)</f>
        <v>ZPT105-1</v>
      </c>
      <c r="J174" s="145" t="str">
        <f>IF(SP_SUL!I177="","*",SP_SUL!I177)</f>
        <v>ZKW102-1</v>
      </c>
      <c r="K174" s="139" t="str">
        <f>IF(SP_SUL!M177="","*",SP_SUL!M177)</f>
        <v>ZPT-ZKW</v>
      </c>
      <c r="L174" s="139" t="str">
        <f>IF(SP_SUL!N177="","*",SP_SUL!N177)</f>
        <v>ZPTZKW</v>
      </c>
      <c r="M174" s="140">
        <f>IF(SP_SUL!J177="","*",SP_SUL!J177)</f>
        <v>54</v>
      </c>
      <c r="N174" s="144">
        <f>IF(SP_SUL!K177="","*",SP_SUL!K177)</f>
        <v>106</v>
      </c>
      <c r="O174" s="144" t="str">
        <f>IF(SP_SUL!L177="","*",SP_SUL!L177)</f>
        <v>-</v>
      </c>
      <c r="P174" s="143">
        <f>IF(SP_SUL!O177="","*",SP_SUL!O177)</f>
        <v>0.3125</v>
      </c>
      <c r="Q174" s="143">
        <f>IF(SP_SUL!P177="","*",SP_SUL!P177)</f>
        <v>4.1666666666666664E-2</v>
      </c>
      <c r="R174" s="145" t="str">
        <f>IF(SP_SUL!Q177="","*",CONCATENATE(SP_SUL!Q177," ",SP_SUL!R177))</f>
        <v>60 KM</v>
      </c>
      <c r="S174" s="145" t="str">
        <f>IF(SP_SUL!V177="","*",SP_SUL!V177)</f>
        <v>Jhon</v>
      </c>
      <c r="T174" s="145" t="str">
        <f>IF(SP_SUL!W177="","*",SP_SUL!W177)</f>
        <v>R7D</v>
      </c>
      <c r="U174" s="137">
        <f ca="1">_xlfn.XLOOKUP(G174&amp;$U$2,BS_CONTROLE[CHAVE],BS_CONTROLE[Quantidade_11],"-")</f>
        <v>60</v>
      </c>
      <c r="V174" s="137" t="str">
        <f ca="1">_xlfn.XLOOKUP(G174&amp;$V$2,BS_CONTROLE[CHAVE],BS_CONTROLE[Quantidade_11],"-")</f>
        <v>-</v>
      </c>
      <c r="W174" s="137">
        <f ca="1">_xlfn.XLOOKUP(G174&amp;$W$2,BS_CONTROLE[CHAVE],BS_CONTROLE[Quantidade_11],"-")</f>
        <v>0</v>
      </c>
    </row>
    <row r="175" spans="1:23" hidden="1">
      <c r="A175" s="146" t="str">
        <f>IF(SP_SUL!Y178="","*",SP_SUL!Y178)</f>
        <v>OPORTUNIDADE</v>
      </c>
      <c r="B175" s="146" t="str">
        <f>IF(SP_SUL!X178="","*",SP_SUL!X178)</f>
        <v>Oportunidade</v>
      </c>
      <c r="C175" s="146" t="str">
        <f>IF(SP_SUL!Z178="","*",SP_SUL!Z178)</f>
        <v>*</v>
      </c>
      <c r="D175" s="139" t="str">
        <f>IF(SP_SUL!S178="","*",SP_SUL!S178)</f>
        <v>SP SUL</v>
      </c>
      <c r="E175" s="139" t="str">
        <f>IF(SP_SUL!T178="","*",SP_SUL!T178)</f>
        <v>ZEV-ZPT</v>
      </c>
      <c r="F175" s="145">
        <f>IF(SP_SUL!B178="","*",SP_SUL!B178)</f>
        <v>46086</v>
      </c>
      <c r="G175" s="145" t="str">
        <f>IF(SP_SUL!D178="","*",SP_SUL!D178)</f>
        <v>MODERNIZAÇÃO TURMA 2</v>
      </c>
      <c r="H175" s="145" t="str">
        <f>IF(SP_SUL!F178="","*",SP_SUL!F178)</f>
        <v>MODERNIZAÇÃO - SOLDA</v>
      </c>
      <c r="I175" s="145" t="str">
        <f>IF(SP_SUL!H178="","*",SP_SUL!H178)</f>
        <v>ZXWK792</v>
      </c>
      <c r="J175" s="145" t="str">
        <f>IF(SP_SUL!I178="","*",SP_SUL!I178)</f>
        <v>-</v>
      </c>
      <c r="K175" s="139" t="str">
        <f>IF(SP_SUL!M178="","*",SP_SUL!M178)</f>
        <v>ZXW-ZEZ</v>
      </c>
      <c r="L175" s="139" t="str">
        <f>IF(SP_SUL!N178="","*",SP_SUL!N178)</f>
        <v>ZXWK792</v>
      </c>
      <c r="M175" s="140">
        <f>IF(SP_SUL!J178="","*",SP_SUL!J178)</f>
        <v>92</v>
      </c>
      <c r="N175" s="144">
        <f>IF(SP_SUL!K178="","*",SP_SUL!K178)</f>
        <v>78.78</v>
      </c>
      <c r="O175" s="144" t="str">
        <f>IF(SP_SUL!L178="","*",SP_SUL!L178)</f>
        <v>-</v>
      </c>
      <c r="P175" s="143">
        <f>IF(SP_SUL!O178="","*",SP_SUL!O178)</f>
        <v>0.32291666666666669</v>
      </c>
      <c r="Q175" s="143">
        <f>IF(SP_SUL!P178="","*",SP_SUL!P178)</f>
        <v>6.25E-2</v>
      </c>
      <c r="R175" s="145" t="str">
        <f>IF(SP_SUL!Q178="","*",CONCATENATE(SP_SUL!Q178," ",SP_SUL!R178))</f>
        <v>1 Nº DE SOLDA</v>
      </c>
      <c r="S175" s="145" t="str">
        <f>IF(SP_SUL!V178="","*",SP_SUL!V178)</f>
        <v>Augusto</v>
      </c>
      <c r="T175" s="145" t="str">
        <f>IF(SP_SUL!W178="","*",SP_SUL!W178)</f>
        <v xml:space="preserve">Execução de solda - Condicionado a temperatura </v>
      </c>
      <c r="U175" s="137">
        <f ca="1">_xlfn.XLOOKUP(G175&amp;$U$2,BS_CONTROLE[CHAVE],BS_CONTROLE[Quantidade_11],"-")</f>
        <v>1</v>
      </c>
      <c r="V175" s="137">
        <f ca="1">_xlfn.XLOOKUP(G175&amp;$V$2,BS_CONTROLE[CHAVE],BS_CONTROLE[Quantidade_11],"-")</f>
        <v>0</v>
      </c>
      <c r="W175" s="137">
        <f ca="1">_xlfn.XLOOKUP(G175&amp;$W$2,BS_CONTROLE[CHAVE],BS_CONTROLE[Quantidade_11],"-")</f>
        <v>2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ZBV-ZRX</v>
      </c>
      <c r="F177" s="145">
        <f>IF(SP_SUL!B180="","*",SP_SUL!B180)</f>
        <v>46087</v>
      </c>
      <c r="G177" s="145" t="str">
        <f>IF(SP_SUL!D180="","*",SP_SUL!D180)</f>
        <v xml:space="preserve">TURMA FIXA VIA </v>
      </c>
      <c r="H177" s="145" t="str">
        <f>IF(SP_SUL!F180="","*",SP_SUL!F180)</f>
        <v>PDM - SUBSTITUIÇÃO - TRILHO</v>
      </c>
      <c r="I177" s="145" t="str">
        <f>IF(SP_SUL!H180="","*",SP_SUL!H180)</f>
        <v>-</v>
      </c>
      <c r="J177" s="145" t="str">
        <f>IF(SP_SUL!I180="","*",SP_SUL!I180)</f>
        <v>-</v>
      </c>
      <c r="K177" s="139" t="str">
        <f>IF(SP_SUL!M180="","*",SP_SUL!M180)</f>
        <v>ZBM</v>
      </c>
      <c r="L177" s="139" t="str">
        <f>IF(SP_SUL!N180="","*",SP_SUL!N180)</f>
        <v>ZBM1</v>
      </c>
      <c r="M177" s="140">
        <f>IF(SP_SUL!J180="","*",SP_SUL!J180)</f>
        <v>68</v>
      </c>
      <c r="N177" s="144">
        <f>IF(SP_SUL!K180="","*",SP_SUL!K180)</f>
        <v>55</v>
      </c>
      <c r="O177" s="144" t="str">
        <f>IF(SP_SUL!L180="","*",SP_SUL!L180)</f>
        <v>-</v>
      </c>
      <c r="P177" s="143">
        <f>IF(SP_SUL!O180="","*",SP_SUL!O180)</f>
        <v>0.41666666666666669</v>
      </c>
      <c r="Q177" s="143">
        <f>IF(SP_SUL!P180="","*",SP_SUL!P180)</f>
        <v>0.16666666666666666</v>
      </c>
      <c r="R177" s="145" t="str">
        <f>IF(SP_SUL!Q180="","*",CONCATENATE(SP_SUL!Q180," ",SP_SUL!R180))</f>
        <v>624 M</v>
      </c>
      <c r="S177" s="145" t="str">
        <f>IF(SP_SUL!V180="","*",SP_SUL!V180)</f>
        <v>Israel</v>
      </c>
      <c r="T177" s="145" t="str">
        <f>IF(SP_SUL!W180="","*",SP_SUL!W180)</f>
        <v>PDM - Substituição de trilho</v>
      </c>
      <c r="U177" s="137" t="str">
        <f ca="1">_xlfn.XLOOKUP(G177&amp;$U$2,BS_CONTROLE[CHAVE],BS_CONTROLE[Quantidade_11],"-")</f>
        <v>-</v>
      </c>
      <c r="V177" s="137">
        <f ca="1">_xlfn.XLOOKUP(G177&amp;$V$2,BS_CONTROLE[CHAVE],BS_CONTROLE[Quantidade_11],"-")</f>
        <v>0</v>
      </c>
      <c r="W177" s="137" t="str">
        <f ca="1">_xlfn.XLOOKUP(G177&amp;$W$2,BS_CONTROLE[CHAVE],BS_CONTROLE[Quantidade_11],"-")</f>
        <v>-</v>
      </c>
    </row>
    <row r="178" spans="1:23">
      <c r="A178" s="146" t="str">
        <f>IF(SP_SUL!Y181="","*",SP_SUL!Y181)</f>
        <v>OPORTUNIDADE</v>
      </c>
      <c r="B178" s="146" t="str">
        <f>IF(SP_SUL!X181="","*",SP_SUL!X181)</f>
        <v>Oportunidade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ZBV-ZRX</v>
      </c>
      <c r="F178" s="145">
        <f>IF(SP_SUL!B181="","*",SP_SUL!B181)</f>
        <v>46087</v>
      </c>
      <c r="G178" s="145" t="str">
        <f>IF(SP_SUL!D181="","*",SP_SUL!D181)</f>
        <v>KLECIO (TP-699)</v>
      </c>
      <c r="H178" s="145" t="str">
        <f>IF(SP_SUL!F181="","*",SP_SUL!F181)</f>
        <v>PDM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ZBM</v>
      </c>
      <c r="L178" s="139" t="str">
        <f>IF(SP_SUL!N181="","*",SP_SUL!N181)</f>
        <v>ZBM1</v>
      </c>
      <c r="M178" s="140">
        <f>IF(SP_SUL!J181="","*",SP_SUL!J181)</f>
        <v>68</v>
      </c>
      <c r="N178" s="144">
        <f>IF(SP_SUL!K181="","*",SP_SUL!K181)</f>
        <v>54.9</v>
      </c>
      <c r="O178" s="144" t="str">
        <f>IF(SP_SUL!L181="","*",SP_SUL!L181)</f>
        <v>-</v>
      </c>
      <c r="P178" s="143">
        <f>IF(SP_SUL!O181="","*",SP_SUL!O181)</f>
        <v>0.41666666666666669</v>
      </c>
      <c r="Q178" s="143">
        <f>IF(SP_SUL!P181="","*",SP_SUL!P181)</f>
        <v>6.25E-2</v>
      </c>
      <c r="R178" s="145" t="str">
        <f>IF(SP_SUL!Q181="","*",CONCATENATE(SP_SUL!Q181," ",SP_SUL!R181))</f>
        <v>1 Nº DE SOLDA</v>
      </c>
      <c r="S178" s="145" t="str">
        <f>IF(SP_SUL!V181="","*",SP_SUL!V181)</f>
        <v>Israel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1</v>
      </c>
      <c r="V178" s="137">
        <f ca="1">_xlfn.XLOOKUP(G178&amp;$V$2,BS_CONTROLE[CHAVE],BS_CONTROLE[Quantidade_11],"-")</f>
        <v>1</v>
      </c>
      <c r="W178" s="137" t="str">
        <f ca="1">_xlfn.XLOOKUP(G178&amp;$W$2,BS_CONTROLE[CHAVE],BS_CONTROLE[Quantidade_11],"-")</f>
        <v>-</v>
      </c>
    </row>
    <row r="179" spans="1:23">
      <c r="A179" s="146" t="str">
        <f>IF(SP_SUL!Y182="","*",SP_SUL!Y182)</f>
        <v>OPORTUNIDADE</v>
      </c>
      <c r="B179" s="146" t="str">
        <f>IF(SP_SUL!X182="","*",SP_SUL!X182)</f>
        <v>Oportunidade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ZBV-ZRX</v>
      </c>
      <c r="F179" s="145">
        <f>IF(SP_SUL!B182="","*",SP_SUL!B182)</f>
        <v>46087</v>
      </c>
      <c r="G179" s="145" t="str">
        <f>IF(SP_SUL!D182="","*",SP_SUL!D182)</f>
        <v>E42</v>
      </c>
      <c r="H179" s="145" t="str">
        <f>IF(SP_SUL!F182="","*",SP_SUL!F182)</f>
        <v>TRILHEIRO - DESCARGA</v>
      </c>
      <c r="I179" s="145" t="str">
        <f>IF(SP_SUL!H182="","*",SP_SUL!H182)</f>
        <v>ZBV-3</v>
      </c>
      <c r="J179" s="145" t="str">
        <f>IF(SP_SUL!I182="","*",SP_SUL!I182)</f>
        <v>ZBV-3</v>
      </c>
      <c r="K179" s="139" t="str">
        <f>IF(SP_SUL!M182="","*",SP_SUL!M182)</f>
        <v>ZBM-ZHO</v>
      </c>
      <c r="L179" s="139" t="str">
        <f>IF(SP_SUL!N182="","*",SP_SUL!N182)</f>
        <v>K57ZHO</v>
      </c>
      <c r="M179" s="140">
        <f>IF(SP_SUL!J182="","*",SP_SUL!J182)</f>
        <v>68</v>
      </c>
      <c r="N179" s="144">
        <f>IF(SP_SUL!K182="","*",SP_SUL!K182)</f>
        <v>57.484000000000002</v>
      </c>
      <c r="O179" s="144">
        <f>IF(SP_SUL!L182="","*",SP_SUL!L182)</f>
        <v>56.515000000000001</v>
      </c>
      <c r="P179" s="143">
        <f>IF(SP_SUL!O182="","*",SP_SUL!O182)</f>
        <v>0.41666666666666669</v>
      </c>
      <c r="Q179" s="143">
        <f>IF(SP_SUL!P182="","*",SP_SUL!P182)</f>
        <v>4.1666666666666664E-2</v>
      </c>
      <c r="R179" s="145" t="str">
        <f>IF(SP_SUL!Q182="","*",CONCATENATE(SP_SUL!Q182," ",SP_SUL!R182))</f>
        <v>312 M</v>
      </c>
      <c r="S179" s="145" t="str">
        <f>IF(SP_SUL!V182="","*",SP_SUL!V182)</f>
        <v>Israel</v>
      </c>
      <c r="T179" s="145" t="str">
        <f>IF(SP_SUL!W182="","*",SP_SUL!W182)</f>
        <v>Descarga de barra</v>
      </c>
      <c r="U179" s="137">
        <f ca="1">_xlfn.XLOOKUP(G179&amp;$U$2,BS_CONTROLE[CHAVE],BS_CONTROLE[Quantidade_11],"-")</f>
        <v>1560</v>
      </c>
      <c r="V179" s="137">
        <f ca="1">_xlfn.XLOOKUP(G179&amp;$V$2,BS_CONTROLE[CHAVE],BS_CONTROLE[Quantidade_11],"-")</f>
        <v>0</v>
      </c>
      <c r="W179" s="137">
        <f ca="1">_xlfn.XLOOKUP(G179&amp;$W$2,BS_CONTROLE[CHAVE],BS_CONTROLE[Quantidade_11],"-")</f>
        <v>0</v>
      </c>
    </row>
    <row r="180" spans="1:23">
      <c r="A180" s="146" t="str">
        <f>IF(SP_SUL!Y183="","*",SP_SUL!Y183)</f>
        <v>OPORTUNIDADE</v>
      </c>
      <c r="B180" s="146" t="str">
        <f>IF(SP_SUL!X183="","*",SP_SUL!X183)</f>
        <v>Oportunidade</v>
      </c>
      <c r="C180" s="146" t="str">
        <f>IF(SP_SUL!Z183="","*",SP_SUL!Z183)</f>
        <v>*</v>
      </c>
      <c r="D180" s="139" t="str">
        <f>IF(SP_SUL!S183="","*",SP_SUL!S183)</f>
        <v>SP SUL</v>
      </c>
      <c r="E180" s="139" t="str">
        <f>IF(SP_SUL!T183="","*",SP_SUL!T183)</f>
        <v>ZBV-ZKE</v>
      </c>
      <c r="F180" s="145">
        <f>IF(SP_SUL!B183="","*",SP_SUL!B183)</f>
        <v>46087</v>
      </c>
      <c r="G180" s="145" t="str">
        <f>IF(SP_SUL!D183="","*",SP_SUL!D183)</f>
        <v>A74</v>
      </c>
      <c r="H180" s="145" t="str">
        <f>IF(SP_SUL!F183="","*",SP_SUL!F183)</f>
        <v>DETECÇÃO - RONDA 7 DIAS</v>
      </c>
      <c r="I180" s="145" t="str">
        <f>IF(SP_SUL!H183="","*",SP_SUL!H183)</f>
        <v>-</v>
      </c>
      <c r="J180" s="145" t="str">
        <f>IF(SP_SUL!I183="","*",SP_SUL!I183)</f>
        <v>*</v>
      </c>
      <c r="K180" s="139" t="str">
        <f>IF(SP_SUL!M183="","*",SP_SUL!M183)</f>
        <v>ZQBZB-ZRX</v>
      </c>
      <c r="L180" s="139" t="str">
        <f>IF(SP_SUL!N183="","*",SP_SUL!N183)</f>
        <v>ZQBZBVZRX</v>
      </c>
      <c r="M180" s="140">
        <f>IF(SP_SUL!J183="","*",SP_SUL!J183)</f>
        <v>56</v>
      </c>
      <c r="N180" s="144">
        <f>IF(SP_SUL!K183="","*",SP_SUL!K183)</f>
        <v>254</v>
      </c>
      <c r="O180" s="144" t="str">
        <f>IF(SP_SUL!L183="","*",SP_SUL!L183)</f>
        <v>*</v>
      </c>
      <c r="P180" s="143">
        <f>IF(SP_SUL!O183="","*",SP_SUL!O183)</f>
        <v>0.33333333333333331</v>
      </c>
      <c r="Q180" s="143">
        <f>IF(SP_SUL!P183="","*",SP_SUL!P183)</f>
        <v>4.1666666666666664E-2</v>
      </c>
      <c r="R180" s="145" t="str">
        <f>IF(SP_SUL!Q183="","*",CONCATENATE(SP_SUL!Q183," ",SP_SUL!R183))</f>
        <v>60 KM</v>
      </c>
      <c r="S180" s="145" t="str">
        <f>IF(SP_SUL!V183="","*",SP_SUL!V183)</f>
        <v>Jhon</v>
      </c>
      <c r="T180" s="145" t="str">
        <f>IF(SP_SUL!W183="","*",SP_SUL!W183)</f>
        <v>R7D</v>
      </c>
      <c r="U180" s="137">
        <f ca="1">_xlfn.XLOOKUP(G180&amp;$U$2,BS_CONTROLE[CHAVE],BS_CONTROLE[Quantidade_11],"-")</f>
        <v>90</v>
      </c>
      <c r="V180" s="137">
        <f ca="1">_xlfn.XLOOKUP(G180&amp;$V$2,BS_CONTROLE[CHAVE],BS_CONTROLE[Quantidade_11],"-")</f>
        <v>54</v>
      </c>
      <c r="W180" s="137" t="str">
        <f ca="1">_xlfn.XLOOKUP(G180&amp;$W$2,BS_CONTROLE[CHAVE],BS_CONTROLE[Quantidade_11],"-")</f>
        <v>-</v>
      </c>
    </row>
    <row r="181" spans="1:23">
      <c r="A181" s="146" t="str">
        <f>IF(SP_SUL!Y184="","*",SP_SUL!Y184)</f>
        <v>OPORTUNIDADE</v>
      </c>
      <c r="B181" s="146" t="str">
        <f>IF(SP_SUL!X184="","*",SP_SUL!X184)</f>
        <v>Oportunidade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ZBV-ZKE</v>
      </c>
      <c r="F181" s="145">
        <f>IF(SP_SUL!B184="","*",SP_SUL!B184)</f>
        <v>46087</v>
      </c>
      <c r="G181" s="145" t="str">
        <f>IF(SP_SUL!D184="","*",SP_SUL!D184)</f>
        <v>EDSON/NIVALDO (TP-819)</v>
      </c>
      <c r="H181" s="145" t="str">
        <f>IF(SP_SUL!F184="","*",SP_SUL!F184)</f>
        <v>PDM - SUBSTITUIÇÃO - DORMENTE</v>
      </c>
      <c r="I181" s="145" t="str">
        <f>IF(SP_SUL!H184="","*",SP_SUL!H184)</f>
        <v>-</v>
      </c>
      <c r="J181" s="145" t="str">
        <f>IF(SP_SUL!I184="","*",SP_SUL!I184)</f>
        <v>-</v>
      </c>
      <c r="K181" s="139" t="str">
        <f>IF(SP_SUL!M184="","*",SP_SUL!M184)</f>
        <v>ZXI-ZVK</v>
      </c>
      <c r="L181" s="139" t="str">
        <f>IF(SP_SUL!N184="","*",SP_SUL!N184)</f>
        <v>224ZIC1</v>
      </c>
      <c r="M181" s="140">
        <f>IF(SP_SUL!J184="","*",SP_SUL!J184)</f>
        <v>49</v>
      </c>
      <c r="N181" s="144">
        <f>IF(SP_SUL!K184="","*",SP_SUL!K184)</f>
        <v>224.45</v>
      </c>
      <c r="O181" s="144" t="str">
        <f>IF(SP_SUL!L184="","*",SP_SUL!L184)</f>
        <v>-</v>
      </c>
      <c r="P181" s="143">
        <f>IF(SP_SUL!O184="","*",SP_SUL!O184)</f>
        <v>0.375</v>
      </c>
      <c r="Q181" s="143">
        <f>IF(SP_SUL!P184="","*",SP_SUL!P184)</f>
        <v>6.25E-2</v>
      </c>
      <c r="R181" s="145" t="str">
        <f>IF(SP_SUL!Q184="","*",CONCATENATE(SP_SUL!Q184," ",SP_SUL!R184))</f>
        <v>40 Nº DE DORMENTES</v>
      </c>
      <c r="S181" s="145" t="str">
        <f>IF(SP_SUL!V184="","*",SP_SUL!V184)</f>
        <v>Edson</v>
      </c>
      <c r="T181" s="145" t="str">
        <f>IF(SP_SUL!W184="","*",SP_SUL!W184)</f>
        <v>Substituição de dormentes</v>
      </c>
      <c r="U181" s="137">
        <f ca="1">_xlfn.XLOOKUP(G181&amp;$U$2,BS_CONTROLE[CHAVE],BS_CONTROLE[Quantidade_11],"-")</f>
        <v>25</v>
      </c>
      <c r="V181" s="137">
        <f ca="1">_xlfn.XLOOKUP(G181&amp;$V$2,BS_CONTROLE[CHAVE],BS_CONTROLE[Quantidade_11],"-")</f>
        <v>0</v>
      </c>
      <c r="W181" s="137">
        <f ca="1">_xlfn.XLOOKUP(G181&amp;$W$2,BS_CONTROLE[CHAVE],BS_CONTROLE[Quantidade_11],"-")</f>
        <v>0</v>
      </c>
    </row>
    <row r="182" spans="1:23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ZBV-ZKE</v>
      </c>
      <c r="F182" s="145">
        <f>IF(SP_SUL!B185="","*",SP_SUL!B185)</f>
        <v>46087</v>
      </c>
      <c r="G182" s="145" t="str">
        <f>IF(SP_SUL!D185="","*",SP_SUL!D185)</f>
        <v>DANIEL (TP-647)</v>
      </c>
      <c r="H182" s="145" t="str">
        <f>IF(SP_SUL!F185="","*",SP_SUL!F185)</f>
        <v>PDM - SOLDA</v>
      </c>
      <c r="I182" s="145" t="str">
        <f>IF(SP_SUL!H185="","*",SP_SUL!H185)</f>
        <v>-</v>
      </c>
      <c r="J182" s="145" t="str">
        <f>IF(SP_SUL!I185="","*",SP_SUL!I185)</f>
        <v>-</v>
      </c>
      <c r="K182" s="139" t="str">
        <f>IF(SP_SUL!M185="","*",SP_SUL!M185)</f>
        <v>ZST-ZXI</v>
      </c>
      <c r="L182" s="139" t="str">
        <f>IF(SP_SUL!N185="","*",SP_SUL!N185)</f>
        <v>ZST2</v>
      </c>
      <c r="M182" s="140">
        <f>IF(SP_SUL!J185="","*",SP_SUL!J185)</f>
        <v>56</v>
      </c>
      <c r="N182" s="144">
        <f>IF(SP_SUL!K185="","*",SP_SUL!K185)</f>
        <v>208.7</v>
      </c>
      <c r="O182" s="144">
        <f>IF(SP_SUL!L185="","*",SP_SUL!L185)</f>
        <v>208.6</v>
      </c>
      <c r="P182" s="143">
        <f>IF(SP_SUL!O185="","*",SP_SUL!O185)</f>
        <v>0.375</v>
      </c>
      <c r="Q182" s="143">
        <f>IF(SP_SUL!P185="","*",SP_SUL!P185)</f>
        <v>6.25E-2</v>
      </c>
      <c r="R182" s="145" t="str">
        <f>IF(SP_SUL!Q185="","*",CONCATENATE(SP_SUL!Q185," ",SP_SUL!R185))</f>
        <v>40 Nº DE SOLDA</v>
      </c>
      <c r="S182" s="145" t="str">
        <f>IF(SP_SUL!V185="","*",SP_SUL!V185)</f>
        <v>Jonas</v>
      </c>
      <c r="T182" s="145" t="str">
        <f>IF(SP_SUL!W185="","*",SP_SUL!W185)</f>
        <v xml:space="preserve">Execução de solda - Condicionado a temperatura 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>
        <f ca="1">_xlfn.XLOOKUP(G182&amp;$W$2,BS_CONTROLE[CHAVE],BS_CONTROLE[Quantidade_11],"-")</f>
        <v>0</v>
      </c>
    </row>
    <row r="183" spans="1:23">
      <c r="A183" s="146" t="str">
        <f>IF(SP_SUL!Y186="","*",SP_SUL!Y186)</f>
        <v>OPORTUNIDADE</v>
      </c>
      <c r="B183" s="146" t="str">
        <f>IF(SP_SUL!X186="","*",SP_SUL!X186)</f>
        <v>Oportunidade</v>
      </c>
      <c r="C183" s="146" t="str">
        <f>IF(SP_SUL!Z186="","*",SP_SUL!Z186)</f>
        <v>*</v>
      </c>
      <c r="D183" s="139" t="str">
        <f>IF(SP_SUL!S186="","*",SP_SUL!S186)</f>
        <v>SP SUL</v>
      </c>
      <c r="E183" s="139" t="str">
        <f>IF(SP_SUL!T186="","*",SP_SUL!T186)</f>
        <v>ZBV-ZKE</v>
      </c>
      <c r="F183" s="145">
        <f>IF(SP_SUL!B186="","*",SP_SUL!B186)</f>
        <v>46087</v>
      </c>
      <c r="G183" s="145" t="str">
        <f>IF(SP_SUL!D186="","*",SP_SUL!D186)</f>
        <v>ROGÉRIO (TP-730)</v>
      </c>
      <c r="H183" s="145" t="str">
        <f>IF(SP_SUL!F186="","*",SP_SUL!F186)</f>
        <v>PDM - SUBSTITUIÇÃO - DORMENTE</v>
      </c>
      <c r="I183" s="145" t="str">
        <f>IF(SP_SUL!H186="","*",SP_SUL!H186)</f>
        <v>ZYU2</v>
      </c>
      <c r="J183" s="145" t="str">
        <f>IF(SP_SUL!I186="","*",SP_SUL!I186)</f>
        <v>-</v>
      </c>
      <c r="K183" s="139" t="str">
        <f>IF(SP_SUL!M186="","*",SP_SUL!M186)</f>
        <v>ZYU</v>
      </c>
      <c r="L183" s="139" t="str">
        <f>IF(SP_SUL!N186="","*",SP_SUL!N186)</f>
        <v>ZYU2</v>
      </c>
      <c r="M183" s="140">
        <f>IF(SP_SUL!J186="","*",SP_SUL!J186)</f>
        <v>56</v>
      </c>
      <c r="N183" s="144">
        <f>IF(SP_SUL!K186="","*",SP_SUL!K186)</f>
        <v>202</v>
      </c>
      <c r="O183" s="144" t="str">
        <f>IF(SP_SUL!L186="","*",SP_SUL!L186)</f>
        <v>-</v>
      </c>
      <c r="P183" s="143">
        <f>IF(SP_SUL!O186="","*",SP_SUL!O186)</f>
        <v>0.375</v>
      </c>
      <c r="Q183" s="143">
        <f>IF(SP_SUL!P186="","*",SP_SUL!P186)</f>
        <v>6.25E-2</v>
      </c>
      <c r="R183" s="145" t="str">
        <f>IF(SP_SUL!Q186="","*",CONCATENATE(SP_SUL!Q186," ",SP_SUL!R186))</f>
        <v>40 Nº DE DORMENTES</v>
      </c>
      <c r="S183" s="145" t="str">
        <f>IF(SP_SUL!V186="","*",SP_SUL!V186)</f>
        <v>Henrique</v>
      </c>
      <c r="T183" s="145" t="str">
        <f>IF(SP_SUL!W186="","*",SP_SUL!W186)</f>
        <v>PDM - Substituição de dormentes</v>
      </c>
      <c r="U183" s="137">
        <f ca="1">_xlfn.XLOOKUP(G183&amp;$U$2,BS_CONTROLE[CHAVE],BS_CONTROLE[Quantidade_11],"-")</f>
        <v>0</v>
      </c>
      <c r="V183" s="137">
        <f ca="1">_xlfn.XLOOKUP(G183&amp;$V$2,BS_CONTROLE[CHAVE],BS_CONTROLE[Quantidade_11],"-")</f>
        <v>0</v>
      </c>
      <c r="W183" s="137">
        <f ca="1">_xlfn.XLOOKUP(G183&amp;$W$2,BS_CONTROLE[CHAVE],BS_CONTROLE[Quantidade_11],"-")</f>
        <v>0</v>
      </c>
    </row>
    <row r="184" spans="1:23">
      <c r="A184" s="146" t="str">
        <f>IF(SP_SUL!Y187="","*",SP_SUL!Y187)</f>
        <v>SIM</v>
      </c>
      <c r="B184" s="146" t="str">
        <f>IF(SP_SUL!X187="","*",SP_SUL!X187)</f>
        <v>Contrato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ZBV-ZKE</v>
      </c>
      <c r="F184" s="145">
        <f>IF(SP_SUL!B187="","*",SP_SUL!B187)</f>
        <v>46087</v>
      </c>
      <c r="G184" s="145" t="str">
        <f>IF(SP_SUL!D187="","*",SP_SUL!D187)</f>
        <v>V93</v>
      </c>
      <c r="H184" s="145" t="str">
        <f>IF(SP_SUL!F187="","*",SP_SUL!F187)</f>
        <v>MECANIZAÇÃO - SOCADORA</v>
      </c>
      <c r="I184" s="145" t="str">
        <f>IF(SP_SUL!H187="","*",SP_SUL!H187)</f>
        <v>ZYU1</v>
      </c>
      <c r="J184" s="145" t="str">
        <f>IF(SP_SUL!I187="","*",SP_SUL!I187)</f>
        <v>ZXP-2</v>
      </c>
      <c r="K184" s="139" t="str">
        <f>IF(SP_SUL!M187="","*",SP_SUL!M187)</f>
        <v>ZXP-ZFY</v>
      </c>
      <c r="L184" s="139" t="str">
        <f>IF(SP_SUL!N187="","*",SP_SUL!N187)</f>
        <v>189ZFY/ZXP189</v>
      </c>
      <c r="M184" s="140">
        <f>IF(SP_SUL!J187="","*",SP_SUL!J187)</f>
        <v>56</v>
      </c>
      <c r="N184" s="144">
        <f>IF(SP_SUL!K187="","*",SP_SUL!K187)</f>
        <v>190.07</v>
      </c>
      <c r="O184" s="144">
        <f>IF(SP_SUL!L187="","*",SP_SUL!L187)</f>
        <v>188</v>
      </c>
      <c r="P184" s="143">
        <f>IF(SP_SUL!O187="","*",SP_SUL!O187)</f>
        <v>0.375</v>
      </c>
      <c r="Q184" s="143">
        <f>IF(SP_SUL!P187="","*",SP_SUL!P187)</f>
        <v>0.16666666666666666</v>
      </c>
      <c r="R184" s="145" t="str">
        <f>IF(SP_SUL!Q187="","*",CONCATENATE(SP_SUL!Q187," ",SP_SUL!R187))</f>
        <v>800 M</v>
      </c>
      <c r="S184" s="145" t="str">
        <f>IF(SP_SUL!V187="","*",SP_SUL!V187)</f>
        <v>Moises</v>
      </c>
      <c r="T184" s="145" t="str">
        <f>IF(SP_SUL!W187="","*",SP_SUL!W187)</f>
        <v>Socaria mecanizada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>
        <f ca="1">_xlfn.XLOOKUP(G184&amp;$W$2,BS_CONTROLE[CHAVE],BS_CONTROLE[Quantidade_11],"-")</f>
        <v>0</v>
      </c>
    </row>
    <row r="185" spans="1:23" hidden="1">
      <c r="A185" s="146" t="str">
        <f>IF(SP_SUL!Y188="","*",SP_SUL!Y188)</f>
        <v>*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ZBV-ZKE</v>
      </c>
      <c r="F185" s="145" t="str">
        <f>IF(SP_SUL!B188="","*",SP_SUL!B188)</f>
        <v>*</v>
      </c>
      <c r="G185" s="145" t="str">
        <f>IF(SP_SUL!D188="","*",SP_SUL!D188)</f>
        <v>ROBSON (TP-729)</v>
      </c>
      <c r="H185" s="145" t="str">
        <f>IF(SP_SUL!F188="","*",SP_SUL!F188)</f>
        <v>PDM - SUBSTITUIÇÃO - DORMENTE</v>
      </c>
      <c r="I185" s="145" t="str">
        <f>IF(SP_SUL!H188="","*",SP_SUL!H188)</f>
        <v>189ZFY</v>
      </c>
      <c r="J185" s="145" t="str">
        <f>IF(SP_SUL!I188="","*",SP_SUL!I188)</f>
        <v>-</v>
      </c>
      <c r="K185" s="139" t="str">
        <f>IF(SP_SUL!M188="","*",SP_SUL!M188)</f>
        <v>ZDY-ZFY</v>
      </c>
      <c r="L185" s="139" t="str">
        <f>IF(SP_SUL!N188="","*",SP_SUL!N188)</f>
        <v>189ZFY</v>
      </c>
      <c r="M185" s="140">
        <f>IF(SP_SUL!J188="","*",SP_SUL!J188)</f>
        <v>56</v>
      </c>
      <c r="N185" s="144">
        <f>IF(SP_SUL!K188="","*",SP_SUL!K188)</f>
        <v>190.3</v>
      </c>
      <c r="O185" s="144">
        <f>IF(SP_SUL!L188="","*",SP_SUL!L188)</f>
        <v>190.5</v>
      </c>
      <c r="P185" s="143">
        <f>IF(SP_SUL!O188="","*",SP_SUL!O188)</f>
        <v>0.41666666666666669</v>
      </c>
      <c r="Q185" s="143">
        <f>IF(SP_SUL!P188="","*",SP_SUL!P188)</f>
        <v>6.25E-2</v>
      </c>
      <c r="R185" s="145" t="str">
        <f>IF(SP_SUL!Q188="","*",CONCATENATE(SP_SUL!Q188," ",SP_SUL!R188))</f>
        <v>40 Nº DE DORMENTES</v>
      </c>
      <c r="S185" s="145" t="str">
        <f>IF(SP_SUL!V188="","*",SP_SUL!V188)</f>
        <v>Jonas</v>
      </c>
      <c r="T185" s="145" t="str">
        <f>IF(SP_SUL!W188="","*",SP_SUL!W188)</f>
        <v>PDM -Substituição de dormentes</v>
      </c>
      <c r="U185" s="137">
        <f ca="1">_xlfn.XLOOKUP(G185&amp;$U$2,BS_CONTROLE[CHAVE],BS_CONTROLE[Quantidade_11],"-")</f>
        <v>52</v>
      </c>
      <c r="V185" s="137">
        <f ca="1">_xlfn.XLOOKUP(G185&amp;$V$2,BS_CONTROLE[CHAVE],BS_CONTROLE[Quantidade_11],"-")</f>
        <v>30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ZBV-ZKE</v>
      </c>
      <c r="F186" s="145" t="str">
        <f>IF(SP_SUL!B189="","*",SP_SUL!B189)</f>
        <v>*</v>
      </c>
      <c r="G186" s="145" t="str">
        <f>IF(SP_SUL!D189="","*",SP_SUL!D189)</f>
        <v>JOSÉ  (TF-521)</v>
      </c>
      <c r="H186" s="145" t="str">
        <f>IF(SP_SUL!F189="","*",SP_SUL!F189)</f>
        <v>PDM - SUBSTITUIÇÃO - DORMENTE</v>
      </c>
      <c r="I186" s="145" t="str">
        <f>IF(SP_SUL!H189="","*",SP_SUL!H189)</f>
        <v>189ZFY</v>
      </c>
      <c r="J186" s="145" t="str">
        <f>IF(SP_SUL!I189="","*",SP_SUL!I189)</f>
        <v>-</v>
      </c>
      <c r="K186" s="139" t="str">
        <f>IF(SP_SUL!M189="","*",SP_SUL!M189)</f>
        <v>ZDY-ZFY</v>
      </c>
      <c r="L186" s="139" t="str">
        <f>IF(SP_SUL!N189="","*",SP_SUL!N189)</f>
        <v>189ZFY</v>
      </c>
      <c r="M186" s="140">
        <f>IF(SP_SUL!J189="","*",SP_SUL!J189)</f>
        <v>56</v>
      </c>
      <c r="N186" s="144">
        <f>IF(SP_SUL!K189="","*",SP_SUL!K189)</f>
        <v>190.3</v>
      </c>
      <c r="O186" s="144">
        <f>IF(SP_SUL!L189="","*",SP_SUL!L189)</f>
        <v>190.5</v>
      </c>
      <c r="P186" s="143">
        <f>IF(SP_SUL!O189="","*",SP_SUL!O189)</f>
        <v>0.41666666666666669</v>
      </c>
      <c r="Q186" s="143">
        <f>IF(SP_SUL!P189="","*",SP_SUL!P189)</f>
        <v>6.25E-2</v>
      </c>
      <c r="R186" s="145" t="str">
        <f>IF(SP_SUL!Q189="","*",CONCATENATE(SP_SUL!Q189," ",SP_SUL!R189))</f>
        <v>40 Nº DE DORMENTES</v>
      </c>
      <c r="S186" s="145" t="str">
        <f>IF(SP_SUL!V189="","*",SP_SUL!V189)</f>
        <v>Jonas</v>
      </c>
      <c r="T186" s="145" t="str">
        <f>IF(SP_SUL!W189="","*",SP_SUL!W189)</f>
        <v>PDM -Substituição de dormentes</v>
      </c>
      <c r="U186" s="137">
        <f ca="1">_xlfn.XLOOKUP(G186&amp;$U$2,BS_CONTROLE[CHAVE],BS_CONTROLE[Quantidade_11],"-")</f>
        <v>14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ZBV-ZKE</v>
      </c>
      <c r="F187" s="145">
        <f>IF(SP_SUL!B190="","*",SP_SUL!B190)</f>
        <v>46087</v>
      </c>
      <c r="G187" s="145" t="str">
        <f>IF(SP_SUL!D190="","*",SP_SUL!D190)</f>
        <v>ROBSON (TF-701)</v>
      </c>
      <c r="H187" s="145" t="str">
        <f>IF(SP_SUL!F190="","*",SP_SUL!F190)</f>
        <v>LIMPEZA LASTRO</v>
      </c>
      <c r="I187" s="145" t="str">
        <f>IF(SP_SUL!H190="","*",SP_SUL!H190)</f>
        <v>ZXP189</v>
      </c>
      <c r="J187" s="145" t="str">
        <f>IF(SP_SUL!I190="","*",SP_SUL!I190)</f>
        <v>-</v>
      </c>
      <c r="K187" s="139" t="str">
        <f>IF(SP_SUL!M190="","*",SP_SUL!M190)</f>
        <v>ZXP-ZFY</v>
      </c>
      <c r="L187" s="139" t="str">
        <f>IF(SP_SUL!N190="","*",SP_SUL!N190)</f>
        <v>ZXP189</v>
      </c>
      <c r="M187" s="140">
        <f>IF(SP_SUL!J190="","*",SP_SUL!J190)</f>
        <v>56</v>
      </c>
      <c r="N187" s="144">
        <f>IF(SP_SUL!K190="","*",SP_SUL!K190)</f>
        <v>187.58</v>
      </c>
      <c r="O187" s="144" t="str">
        <f>IF(SP_SUL!L190="","*",SP_SUL!L190)</f>
        <v>-</v>
      </c>
      <c r="P187" s="143">
        <f>IF(SP_SUL!O190="","*",SP_SUL!O190)</f>
        <v>0.41666666666666669</v>
      </c>
      <c r="Q187" s="143">
        <f>IF(SP_SUL!P190="","*",SP_SUL!P190)</f>
        <v>6.25E-2</v>
      </c>
      <c r="R187" s="145" t="str">
        <f>IF(SP_SUL!Q190="","*",CONCATENATE(SP_SUL!Q190," ",SP_SUL!R190))</f>
        <v>15 M</v>
      </c>
      <c r="S187" s="145" t="str">
        <f>IF(SP_SUL!V190="","*",SP_SUL!V190)</f>
        <v>Jonas</v>
      </c>
      <c r="T187" s="145" t="str">
        <f>IF(SP_SUL!W190="","*",SP_SUL!W190)</f>
        <v>Limpeza de lastro</v>
      </c>
      <c r="U187" s="137">
        <f ca="1">_xlfn.XLOOKUP(G187&amp;$U$2,BS_CONTROLE[CHAVE],BS_CONTROLE[Quantidade_11],"-")</f>
        <v>30</v>
      </c>
      <c r="V187" s="137">
        <f ca="1">_xlfn.XLOOKUP(G187&amp;$V$2,BS_CONTROLE[CHAVE],BS_CONTROLE[Quantidade_11],"-")</f>
        <v>40</v>
      </c>
      <c r="W187" s="137">
        <f ca="1">_xlfn.XLOOKUP(G187&amp;$W$2,BS_CONTROLE[CHAVE],BS_CONTROLE[Quantidade_11],"-")</f>
        <v>0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W59</v>
      </c>
      <c r="H188" s="145" t="str">
        <f>IF(SP_SUL!F191="","*",SP_SUL!F191)</f>
        <v>DESCARGA DE MATERIAL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>
        <f ca="1">_xlfn.XLOOKUP(G188&amp;$U$2,BS_CONTROLE[CHAVE],BS_CONTROLE[Quantidade_11],"-")</f>
        <v>300</v>
      </c>
      <c r="V188" s="137">
        <f ca="1">_xlfn.XLOOKUP(G188&amp;$V$2,BS_CONTROLE[CHAVE],BS_CONTROLE[Quantidade_11],"-")</f>
        <v>0</v>
      </c>
      <c r="W188" s="137">
        <f ca="1">_xlfn.XLOOKUP(G188&amp;$W$2,BS_CONTROLE[CHAVE],BS_CONTROLE[Quantidade_11],"-")</f>
        <v>100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>
      <c r="A190" s="146" t="str">
        <f>IF(SP_SUL!Y193="","*",SP_SUL!Y193)</f>
        <v>SIM</v>
      </c>
      <c r="B190" s="146" t="str">
        <f>IF(SP_SUL!X193="","*",SP_SUL!X193)</f>
        <v>Contrato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46087</v>
      </c>
      <c r="G190" s="145" t="str">
        <f>IF(SP_SUL!D193="","*",SP_SUL!D193)</f>
        <v>SUPER ZEM</v>
      </c>
      <c r="H190" s="145" t="str">
        <f>IF(SP_SUL!F193="","*",SP_SUL!F193)</f>
        <v>BLOCO</v>
      </c>
      <c r="I190" s="145" t="str">
        <f>IF(SP_SUL!H193="","*",SP_SUL!H193)</f>
        <v>-</v>
      </c>
      <c r="J190" s="145" t="str">
        <f>IF(SP_SUL!I193="","*",SP_SUL!I193)</f>
        <v>-</v>
      </c>
      <c r="K190" s="139" t="str">
        <f>IF(SP_SUL!M193="","*",SP_SUL!M193)</f>
        <v>ZYQ-ZEM</v>
      </c>
      <c r="L190" s="139" t="str">
        <f>IF(SP_SUL!N193="","*",SP_SUL!N193)</f>
        <v>ZYQZEM</v>
      </c>
      <c r="M190" s="140">
        <f>IF(SP_SUL!J193="","*",SP_SUL!J193)</f>
        <v>55</v>
      </c>
      <c r="N190" s="144">
        <f>IF(SP_SUL!K193="","*",SP_SUL!K193)</f>
        <v>127.676</v>
      </c>
      <c r="O190" s="144">
        <f>IF(SP_SUL!L193="","*",SP_SUL!L193)</f>
        <v>137.33199999999999</v>
      </c>
      <c r="P190" s="143">
        <f>IF(SP_SUL!O193="","*",SP_SUL!O193)</f>
        <v>0.375</v>
      </c>
      <c r="Q190" s="143">
        <f>IF(SP_SUL!P193="","*",SP_SUL!P193)</f>
        <v>0.20833333333333334</v>
      </c>
      <c r="R190" s="145" t="str">
        <f>IF(SP_SUL!Q193="","*",CONCATENATE(SP_SUL!Q193," ",SP_SUL!R193))</f>
        <v>1 BINÁRIO</v>
      </c>
      <c r="S190" s="145" t="str">
        <f>IF(SP_SUL!V193="","*",SP_SUL!V193)</f>
        <v>Felipe</v>
      </c>
      <c r="T190" s="145" t="str">
        <f>IF(SP_SUL!W193="","*",SP_SUL!W193)</f>
        <v>Bloco - TP's Dormentes + Solda + V89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>
      <c r="A191" s="146" t="str">
        <f>IF(SP_SUL!Y194="","*",SP_SUL!Y194)</f>
        <v>OPORTUNIDADE</v>
      </c>
      <c r="B191" s="146" t="str">
        <f>IF(SP_SUL!X194="","*",SP_SUL!X194)</f>
        <v>Contrato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46087</v>
      </c>
      <c r="G191" s="145" t="str">
        <f>IF(SP_SUL!D194="","*",SP_SUL!D194)</f>
        <v>EDSON (TP-719)</v>
      </c>
      <c r="H191" s="145" t="str">
        <f>IF(SP_SUL!F194="","*",SP_SUL!F194)</f>
        <v>PDM - DESCARGA - DORMENTE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ZYQ-ZEM</v>
      </c>
      <c r="L191" s="139" t="str">
        <f>IF(SP_SUL!N194="","*",SP_SUL!N194)</f>
        <v>130ZYQ2</v>
      </c>
      <c r="M191" s="140">
        <f>IF(SP_SUL!J194="","*",SP_SUL!J194)</f>
        <v>55</v>
      </c>
      <c r="N191" s="144">
        <f>IF(SP_SUL!K194="","*",SP_SUL!K194)</f>
        <v>129.16999999999999</v>
      </c>
      <c r="O191" s="144">
        <f>IF(SP_SUL!L194="","*",SP_SUL!L194)</f>
        <v>129.61099999999999</v>
      </c>
      <c r="P191" s="143">
        <f>IF(SP_SUL!O194="","*",SP_SUL!O194)</f>
        <v>0.375</v>
      </c>
      <c r="Q191" s="143">
        <f>IF(SP_SUL!P194="","*",SP_SUL!P194)</f>
        <v>6.9444444444444447E-4</v>
      </c>
      <c r="R191" s="145" t="str">
        <f>IF(SP_SUL!Q194="","*",CONCATENATE(SP_SUL!Q194," ",SP_SUL!R194))</f>
        <v>30 Nº DE DORMENTES</v>
      </c>
      <c r="S191" s="145" t="str">
        <f>IF(SP_SUL!V194="","*",SP_SUL!V194)</f>
        <v>Felipe</v>
      </c>
      <c r="T191" s="145" t="str">
        <f>IF(SP_SUL!W194="","*",SP_SUL!W194)</f>
        <v>PDM - Substituição de dormentes</v>
      </c>
      <c r="U191" s="137">
        <f ca="1">_xlfn.XLOOKUP(G191&amp;$U$2,BS_CONTROLE[CHAVE],BS_CONTROLE[Quantidade_11],"-")</f>
        <v>30</v>
      </c>
      <c r="V191" s="137">
        <f ca="1">_xlfn.XLOOKUP(G191&amp;$V$2,BS_CONTROLE[CHAVE],BS_CONTROLE[Quantidade_11],"-")</f>
        <v>312</v>
      </c>
      <c r="W191" s="137">
        <f ca="1">_xlfn.XLOOKUP(G191&amp;$W$2,BS_CONTROLE[CHAVE],BS_CONTROLE[Quantidade_11],"-")</f>
        <v>0</v>
      </c>
    </row>
    <row r="192" spans="1:23">
      <c r="A192" s="146" t="str">
        <f>IF(SP_SUL!Y195="","*",SP_SUL!Y195)</f>
        <v>OPORTUNIDADE</v>
      </c>
      <c r="B192" s="146" t="str">
        <f>IF(SP_SUL!X195="","*",SP_SUL!X195)</f>
        <v>Contrato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ZKE-ZEV</v>
      </c>
      <c r="F192" s="145">
        <f>IF(SP_SUL!B195="","*",SP_SUL!B195)</f>
        <v>46087</v>
      </c>
      <c r="G192" s="145" t="str">
        <f>IF(SP_SUL!D195="","*",SP_SUL!D195)</f>
        <v>EDSON (TP-719)</v>
      </c>
      <c r="H192" s="145" t="str">
        <f>IF(SP_SUL!F195="","*",SP_SUL!F195)</f>
        <v>PDM - DESCARGA - DORMENTE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ZYQ-ZEM</v>
      </c>
      <c r="L192" s="139" t="str">
        <f>IF(SP_SUL!N195="","*",SP_SUL!N195)</f>
        <v>130ZYQ2</v>
      </c>
      <c r="M192" s="140">
        <f>IF(SP_SUL!J195="","*",SP_SUL!J195)</f>
        <v>55</v>
      </c>
      <c r="N192" s="144">
        <f>IF(SP_SUL!K195="","*",SP_SUL!K195)</f>
        <v>129.16999999999999</v>
      </c>
      <c r="O192" s="144">
        <f>IF(SP_SUL!L195="","*",SP_SUL!L195)</f>
        <v>129.61099999999999</v>
      </c>
      <c r="P192" s="143">
        <f>IF(SP_SUL!O195="","*",SP_SUL!O195)</f>
        <v>0.375</v>
      </c>
      <c r="Q192" s="143">
        <f>IF(SP_SUL!P195="","*",SP_SUL!P195)</f>
        <v>6.9444444444444447E-4</v>
      </c>
      <c r="R192" s="145" t="str">
        <f>IF(SP_SUL!Q195="","*",CONCATENATE(SP_SUL!Q195," ",SP_SUL!R195))</f>
        <v>30 Nº DE DORMENTES</v>
      </c>
      <c r="S192" s="145" t="str">
        <f>IF(SP_SUL!V195="","*",SP_SUL!V195)</f>
        <v>Felipe</v>
      </c>
      <c r="T192" s="145" t="str">
        <f>IF(SP_SUL!W195="","*",SP_SUL!W195)</f>
        <v>PDM - Substituição de dormentes</v>
      </c>
      <c r="U192" s="137">
        <f ca="1">_xlfn.XLOOKUP(G192&amp;$U$2,BS_CONTROLE[CHAVE],BS_CONTROLE[Quantidade_11],"-")</f>
        <v>30</v>
      </c>
      <c r="V192" s="137">
        <f ca="1">_xlfn.XLOOKUP(G192&amp;$V$2,BS_CONTROLE[CHAVE],BS_CONTROLE[Quantidade_11],"-")</f>
        <v>312</v>
      </c>
      <c r="W192" s="137">
        <f ca="1">_xlfn.XLOOKUP(G192&amp;$W$2,BS_CONTROLE[CHAVE],BS_CONTROLE[Quantidade_11],"-")</f>
        <v>0</v>
      </c>
    </row>
    <row r="193" spans="1:23">
      <c r="A193" s="146" t="str">
        <f>IF(SP_SUL!Y196="","*",SP_SUL!Y196)</f>
        <v>OPORTUNIDADE</v>
      </c>
      <c r="B193" s="146" t="str">
        <f>IF(SP_SUL!X196="","*",SP_SUL!X196)</f>
        <v>Contrato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ZKE-ZEV</v>
      </c>
      <c r="F193" s="145">
        <f>IF(SP_SUL!B196="","*",SP_SUL!B196)</f>
        <v>46087</v>
      </c>
      <c r="G193" s="145" t="str">
        <f>IF(SP_SUL!D196="","*",SP_SUL!D196)</f>
        <v>V89</v>
      </c>
      <c r="H193" s="145" t="str">
        <f>IF(SP_SUL!F196="","*",SP_SUL!F196)</f>
        <v>MECANIZAÇÃO - SOCADORA</v>
      </c>
      <c r="I193" s="145" t="str">
        <f>IF(SP_SUL!H196="","*",SP_SUL!H196)</f>
        <v>ZEM130-1</v>
      </c>
      <c r="J193" s="145" t="str">
        <f>IF(SP_SUL!I196="","*",SP_SUL!I196)</f>
        <v>ZEM130-2</v>
      </c>
      <c r="K193" s="139" t="str">
        <f>IF(SP_SUL!M196="","*",SP_SUL!M196)</f>
        <v>ZYQ-ZEM</v>
      </c>
      <c r="L193" s="139" t="str">
        <f>IF(SP_SUL!N196="","*",SP_SUL!N196)</f>
        <v>ZEM1302</v>
      </c>
      <c r="M193" s="140">
        <f>IF(SP_SUL!J196="","*",SP_SUL!J196)</f>
        <v>55</v>
      </c>
      <c r="N193" s="144">
        <f>IF(SP_SUL!K196="","*",SP_SUL!K196)</f>
        <v>134</v>
      </c>
      <c r="O193" s="144">
        <f>IF(SP_SUL!L196="","*",SP_SUL!L196)</f>
        <v>135.1</v>
      </c>
      <c r="P193" s="143">
        <f>IF(SP_SUL!O196="","*",SP_SUL!O196)</f>
        <v>0.33333333333333331</v>
      </c>
      <c r="Q193" s="143">
        <f>IF(SP_SUL!P196="","*",SP_SUL!P196)</f>
        <v>6.9444444444444447E-4</v>
      </c>
      <c r="R193" s="145" t="str">
        <f>IF(SP_SUL!Q196="","*",CONCATENATE(SP_SUL!Q196," ",SP_SUL!R196))</f>
        <v>700 M</v>
      </c>
      <c r="S193" s="145" t="str">
        <f>IF(SP_SUL!V196="","*",SP_SUL!V196)</f>
        <v>Antonioni</v>
      </c>
      <c r="T193" s="145" t="str">
        <f>IF(SP_SUL!W196="","*",SP_SUL!W196)</f>
        <v>Socaria mecanizada</v>
      </c>
      <c r="U193" s="137">
        <f ca="1">_xlfn.XLOOKUP(G193&amp;$U$2,BS_CONTROLE[CHAVE],BS_CONTROLE[Quantidade_11],"-")</f>
        <v>0</v>
      </c>
      <c r="V193" s="137">
        <f ca="1">_xlfn.XLOOKUP(G193&amp;$V$2,BS_CONTROLE[CHAVE],BS_CONTROLE[Quantidade_11],"-")</f>
        <v>0</v>
      </c>
      <c r="W193" s="137">
        <f ca="1">_xlfn.XLOOKUP(G193&amp;$W$2,BS_CONTROLE[CHAVE],BS_CONTROLE[Quantidade_11],"-")</f>
        <v>0</v>
      </c>
    </row>
    <row r="194" spans="1:23">
      <c r="A194" s="146" t="str">
        <f>IF(SP_SUL!Y197="","*",SP_SUL!Y197)</f>
        <v>OPORTUNIDADE</v>
      </c>
      <c r="B194" s="146" t="str">
        <f>IF(SP_SUL!X197="","*",SP_SUL!X197)</f>
        <v>Contrato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ZKE-ZEV</v>
      </c>
      <c r="F194" s="145">
        <f>IF(SP_SUL!B197="","*",SP_SUL!B197)</f>
        <v>46087</v>
      </c>
      <c r="G194" s="145" t="str">
        <f>IF(SP_SUL!D197="","*",SP_SUL!D197)</f>
        <v>CLEBISON (TP-728)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ZYQ-ZEM</v>
      </c>
      <c r="L194" s="139" t="str">
        <f>IF(SP_SUL!N197="","*",SP_SUL!N197)</f>
        <v>ZEM2</v>
      </c>
      <c r="M194" s="140">
        <f>IF(SP_SUL!J197="","*",SP_SUL!J197)</f>
        <v>55</v>
      </c>
      <c r="N194" s="144">
        <f>IF(SP_SUL!K197="","*",SP_SUL!K197)</f>
        <v>135.16499999999999</v>
      </c>
      <c r="O194" s="144" t="str">
        <f>IF(SP_SUL!L197="","*",SP_SUL!L197)</f>
        <v>-</v>
      </c>
      <c r="P194" s="143">
        <f>IF(SP_SUL!O197="","*",SP_SUL!O197)</f>
        <v>0.375</v>
      </c>
      <c r="Q194" s="143">
        <f>IF(SP_SUL!P197="","*",SP_SUL!P197)</f>
        <v>6.9444444444444447E-4</v>
      </c>
      <c r="R194" s="145" t="str">
        <f>IF(SP_SUL!Q197="","*",CONCATENATE(SP_SUL!Q197," ",SP_SUL!R197))</f>
        <v>1 Nº DE SOLDA</v>
      </c>
      <c r="S194" s="145" t="str">
        <f>IF(SP_SUL!V197="","*",SP_SUL!V197)</f>
        <v>Felipe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>
        <f ca="1">_xlfn.XLOOKUP(G194&amp;$V$2,BS_CONTROLE[CHAVE],BS_CONTROLE[Quantidade_11],"-")</f>
        <v>1</v>
      </c>
      <c r="W194" s="137">
        <f ca="1">_xlfn.XLOOKUP(G194&amp;$W$2,BS_CONTROLE[CHAVE],BS_CONTROLE[Quantidade_11],"-")</f>
        <v>0</v>
      </c>
    </row>
    <row r="195" spans="1:23">
      <c r="A195" s="146" t="str">
        <f>IF(SP_SUL!Y198="","*",SP_SUL!Y198)</f>
        <v>OPORTUNIDADE</v>
      </c>
      <c r="B195" s="146" t="str">
        <f>IF(SP_SUL!X198="","*",SP_SUL!X198)</f>
        <v>Contrato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ZKE-ZEV</v>
      </c>
      <c r="F195" s="145">
        <f>IF(SP_SUL!B198="","*",SP_SUL!B198)</f>
        <v>46087</v>
      </c>
      <c r="G195" s="145" t="str">
        <f>IF(SP_SUL!D198="","*",SP_SUL!D198)</f>
        <v>ISMAEL(TP-726)</v>
      </c>
      <c r="H195" s="145" t="str">
        <f>IF(SP_SUL!F198="","*",SP_SUL!F198)</f>
        <v>PDM - SOLDA</v>
      </c>
      <c r="I195" s="145" t="str">
        <f>IF(SP_SUL!H198="","*",SP_SUL!H198)</f>
        <v>-</v>
      </c>
      <c r="J195" s="145" t="str">
        <f>IF(SP_SUL!I198="","*",SP_SUL!I198)</f>
        <v>-</v>
      </c>
      <c r="K195" s="139" t="str">
        <f>IF(SP_SUL!M198="","*",SP_SUL!M198)</f>
        <v>ZYQ-ZEM</v>
      </c>
      <c r="L195" s="139" t="str">
        <f>IF(SP_SUL!N198="","*",SP_SUL!N198)</f>
        <v>ZEM2</v>
      </c>
      <c r="M195" s="140">
        <f>IF(SP_SUL!J198="","*",SP_SUL!J198)</f>
        <v>55</v>
      </c>
      <c r="N195" s="144">
        <f>IF(SP_SUL!K198="","*",SP_SUL!K198)</f>
        <v>135.16499999999999</v>
      </c>
      <c r="O195" s="144" t="str">
        <f>IF(SP_SUL!L198="","*",SP_SUL!L198)</f>
        <v>-</v>
      </c>
      <c r="P195" s="143">
        <f>IF(SP_SUL!O198="","*",SP_SUL!O198)</f>
        <v>0.375</v>
      </c>
      <c r="Q195" s="143">
        <f>IF(SP_SUL!P198="","*",SP_SUL!P198)</f>
        <v>6.9444444444444447E-4</v>
      </c>
      <c r="R195" s="145" t="str">
        <f>IF(SP_SUL!Q198="","*",CONCATENATE(SP_SUL!Q198," ",SP_SUL!R198))</f>
        <v>1 Nº DE SOLDA</v>
      </c>
      <c r="S195" s="145" t="str">
        <f>IF(SP_SUL!V198="","*",SP_SUL!V198)</f>
        <v>Felipe</v>
      </c>
      <c r="T195" s="145" t="str">
        <f>IF(SP_SUL!W198="","*",SP_SUL!W198)</f>
        <v xml:space="preserve">Execução de solda - Condicionado a temperatura </v>
      </c>
      <c r="U195" s="137">
        <f ca="1">_xlfn.XLOOKUP(G195&amp;$U$2,BS_CONTROLE[CHAVE],BS_CONTROLE[Quantidade_11],"-")</f>
        <v>0</v>
      </c>
      <c r="V195" s="137">
        <f ca="1">_xlfn.XLOOKUP(G195&amp;$V$2,BS_CONTROLE[CHAVE],BS_CONTROLE[Quantidade_11],"-")</f>
        <v>1</v>
      </c>
      <c r="W195" s="137">
        <f ca="1">_xlfn.XLOOKUP(G195&amp;$W$2,BS_CONTROLE[CHAVE],BS_CONTROLE[Quantidade_11],"-")</f>
        <v>0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>
      <c r="A198" s="146" t="str">
        <f>IF(SP_SUL!Y201="","*",SP_SUL!Y201)</f>
        <v>SIM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ZKE-ZEV</v>
      </c>
      <c r="F198" s="145">
        <f>IF(SP_SUL!B201="","*",SP_SUL!B201)</f>
        <v>46087</v>
      </c>
      <c r="G198" s="145" t="str">
        <f>IF(SP_SUL!D201="","*",SP_SUL!D201)</f>
        <v>MOD ZRB</v>
      </c>
      <c r="H198" s="145" t="str">
        <f>IF(SP_SUL!F201="","*",SP_SUL!F201)</f>
        <v>BLOCO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ZEJ-ZRB</v>
      </c>
      <c r="L198" s="139" t="str">
        <f>IF(SP_SUL!N201="","*",SP_SUL!N201)</f>
        <v>ZEJZRB</v>
      </c>
      <c r="M198" s="140">
        <f>IF(SP_SUL!J201="","*",SP_SUL!J201)</f>
        <v>55</v>
      </c>
      <c r="N198" s="144">
        <f>IF(SP_SUL!K201="","*",SP_SUL!K201)</f>
        <v>145.9</v>
      </c>
      <c r="O198" s="144">
        <f>IF(SP_SUL!L201="","*",SP_SUL!L201)</f>
        <v>151.69999999999999</v>
      </c>
      <c r="P198" s="143">
        <f>IF(SP_SUL!O201="","*",SP_SUL!O201)</f>
        <v>0.33333333333333331</v>
      </c>
      <c r="Q198" s="143">
        <f>IF(SP_SUL!P201="","*",SP_SUL!P201)</f>
        <v>0.33333333333333331</v>
      </c>
      <c r="R198" s="145" t="str">
        <f>IF(SP_SUL!Q201="","*",CONCATENATE(SP_SUL!Q201," ",SP_SUL!R201))</f>
        <v>1 BINÁRIO</v>
      </c>
      <c r="S198" s="145" t="str">
        <f>IF(SP_SUL!V201="","*",SP_SUL!V201)</f>
        <v xml:space="preserve">Alisson </v>
      </c>
      <c r="T198" s="145" t="str">
        <f>IF(SP_SUL!W201="","*",SP_SUL!W201)</f>
        <v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>
        <f ca="1">_xlfn.XLOOKUP(G198&amp;$W$2,BS_CONTROLE[CHAVE],BS_CONTROLE[Quantidade_11],"-")</f>
        <v>0</v>
      </c>
    </row>
    <row r="199" spans="1:23">
      <c r="A199" s="146" t="str">
        <f>IF(SP_SUL!Y202="","*",SP_SUL!Y202)</f>
        <v>OPORTUNIDADE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ZKE-ZEV</v>
      </c>
      <c r="F199" s="145">
        <f>IF(SP_SUL!B202="","*",SP_SUL!B202)</f>
        <v>46087</v>
      </c>
      <c r="G199" s="145" t="str">
        <f>IF(SP_SUL!D202="","*",SP_SUL!D202)</f>
        <v>W96</v>
      </c>
      <c r="H199" s="145" t="str">
        <f>IF(SP_SUL!F202="","*",SP_SUL!F202)</f>
        <v>MODERNIZAÇÃO - OUTRA ATIVIDADE</v>
      </c>
      <c r="I199" s="145" t="str">
        <f>IF(SP_SUL!H202="","*",SP_SUL!H202)</f>
        <v xml:space="preserve">ZEM1 </v>
      </c>
      <c r="J199" s="145" t="str">
        <f>IF(SP_SUL!I202="","*",SP_SUL!I202)</f>
        <v xml:space="preserve">ZEM1 </v>
      </c>
      <c r="K199" s="139" t="str">
        <f>IF(SP_SUL!M202="","*",SP_SUL!M202)</f>
        <v>ZEJ-ZEV</v>
      </c>
      <c r="L199" s="139">
        <f>IF(SP_SUL!N202="","*",SP_SUL!N202)</f>
        <v>1501492</v>
      </c>
      <c r="M199" s="140">
        <f>IF(SP_SUL!J202="","*",SP_SUL!J202)</f>
        <v>55</v>
      </c>
      <c r="N199" s="144">
        <f>IF(SP_SUL!K202="","*",SP_SUL!K202)</f>
        <v>149.4</v>
      </c>
      <c r="O199" s="144" t="str">
        <f>IF(SP_SUL!L202="","*",SP_SUL!L202)</f>
        <v>-</v>
      </c>
      <c r="P199" s="143">
        <f>IF(SP_SUL!O202="","*",SP_SUL!O202)</f>
        <v>0.31944444444444442</v>
      </c>
      <c r="Q199" s="143">
        <f>IF(SP_SUL!P202="","*",SP_SUL!P202)</f>
        <v>6.9444444444444447E-4</v>
      </c>
      <c r="R199" s="145" t="str">
        <f>IF(SP_SUL!Q202="","*",CONCATENATE(SP_SUL!Q202," ",SP_SUL!R202))</f>
        <v>1 BINÁRIO</v>
      </c>
      <c r="S199" s="145" t="str">
        <f>IF(SP_SUL!V202="","*",SP_SUL!V202)</f>
        <v>Alisson</v>
      </c>
      <c r="T199" s="145" t="str">
        <f>IF(SP_SUL!W202="","*",SP_SUL!W202)</f>
        <v>5 veículo para entrar no intervalo, licença ate SB 1501492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>
        <f ca="1">_xlfn.XLOOKUP(G199&amp;$W$2,BS_CONTROLE[CHAVE],BS_CONTROLE[Quantidade_11],"-")</f>
        <v>0</v>
      </c>
    </row>
    <row r="200" spans="1:23">
      <c r="A200" s="146" t="str">
        <f>IF(SP_SUL!Y203="","*",SP_SUL!Y203)</f>
        <v>OPORTUNIDADE</v>
      </c>
      <c r="B200" s="146" t="str">
        <f>IF(SP_SUL!X203="","*",SP_SUL!X203)</f>
        <v>Contrato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ZKE-ZEV</v>
      </c>
      <c r="F200" s="145">
        <f>IF(SP_SUL!B203="","*",SP_SUL!B203)</f>
        <v>46087</v>
      </c>
      <c r="G200" s="145" t="str">
        <f>IF(SP_SUL!D203="","*",SP_SUL!D203)</f>
        <v>W99</v>
      </c>
      <c r="H200" s="145" t="str">
        <f>IF(SP_SUL!F203="","*",SP_SUL!F203)</f>
        <v>MODERNIZAÇÃO - PEDRA - DESCARGA</v>
      </c>
      <c r="I200" s="145" t="str">
        <f>IF(SP_SUL!H203="","*",SP_SUL!H203)</f>
        <v>ZEM1</v>
      </c>
      <c r="J200" s="145" t="str">
        <f>IF(SP_SUL!I203="","*",SP_SUL!I203)</f>
        <v xml:space="preserve">ZEM1 </v>
      </c>
      <c r="K200" s="139" t="str">
        <f>IF(SP_SUL!M203="","*",SP_SUL!M203)</f>
        <v>ZEJ-ZEV</v>
      </c>
      <c r="L200" s="139" t="str">
        <f>IF(SP_SUL!N203="","*",SP_SUL!N203)</f>
        <v>ZRB1502</v>
      </c>
      <c r="M200" s="140">
        <f>IF(SP_SUL!J203="","*",SP_SUL!J203)</f>
        <v>55</v>
      </c>
      <c r="N200" s="144">
        <f>IF(SP_SUL!K203="","*",SP_SUL!K203)</f>
        <v>150.69999999999999</v>
      </c>
      <c r="O200" s="144" t="str">
        <f>IF(SP_SUL!L203="","*",SP_SUL!L203)</f>
        <v>-</v>
      </c>
      <c r="P200" s="143">
        <f>IF(SP_SUL!O203="","*",SP_SUL!O203)</f>
        <v>0.30555555555555558</v>
      </c>
      <c r="Q200" s="143">
        <f>IF(SP_SUL!P203="","*",SP_SUL!P203)</f>
        <v>6.9444444444444447E-4</v>
      </c>
      <c r="R200" s="145" t="str">
        <f>IF(SP_SUL!Q203="","*",CONCATENATE(SP_SUL!Q203," ",SP_SUL!R203))</f>
        <v>10 VAGÕES</v>
      </c>
      <c r="S200" s="145" t="str">
        <f>IF(SP_SUL!V203="","*",SP_SUL!V203)</f>
        <v xml:space="preserve">Alisson </v>
      </c>
      <c r="T200" s="145" t="str">
        <f>IF(SP_SUL!W203="","*",SP_SUL!W203)</f>
        <v>4º veículo a entrar no intervalo, licença até SB ZRB1502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>
        <f ca="1">_xlfn.XLOOKUP(G200&amp;$W$2,BS_CONTROLE[CHAVE],BS_CONTROLE[Quantidade_11],"-")</f>
        <v>0</v>
      </c>
    </row>
    <row r="201" spans="1:23">
      <c r="A201" s="146" t="str">
        <f>IF(SP_SUL!Y204="","*",SP_SUL!Y204)</f>
        <v>OPORTUNIDADE</v>
      </c>
      <c r="B201" s="146" t="str">
        <f>IF(SP_SUL!X204="","*",SP_SUL!X204)</f>
        <v>Contrato</v>
      </c>
      <c r="C201" s="146" t="str">
        <f>IF(SP_SUL!Z204="","*",SP_SUL!Z204)</f>
        <v>*</v>
      </c>
      <c r="D201" s="139" t="str">
        <f>IF(SP_SUL!S204="","*",SP_SUL!S204)</f>
        <v>SP SUL</v>
      </c>
      <c r="E201" s="139" t="str">
        <f>IF(SP_SUL!T204="","*",SP_SUL!T204)</f>
        <v>ZKE-ZEV</v>
      </c>
      <c r="F201" s="145">
        <f>IF(SP_SUL!B204="","*",SP_SUL!B204)</f>
        <v>46087</v>
      </c>
      <c r="G201" s="145" t="str">
        <f>IF(SP_SUL!D204="","*",SP_SUL!D204)</f>
        <v>V95</v>
      </c>
      <c r="H201" s="145" t="str">
        <f>IF(SP_SUL!F204="","*",SP_SUL!F204)</f>
        <v>MODERNIZAÇÃO - SOCADORA</v>
      </c>
      <c r="I201" s="145" t="str">
        <f>IF(SP_SUL!H204="","*",SP_SUL!H204)</f>
        <v>ZEM1301</v>
      </c>
      <c r="J201" s="145" t="str">
        <f>IF(SP_SUL!I204="","*",SP_SUL!I204)</f>
        <v>ZEM1</v>
      </c>
      <c r="K201" s="139" t="str">
        <f>IF(SP_SUL!M204="","*",SP_SUL!M204)</f>
        <v>ZEJ-ZEV</v>
      </c>
      <c r="L201" s="139" t="str">
        <f>IF(SP_SUL!N204="","*",SP_SUL!N204)</f>
        <v>ZRB1502</v>
      </c>
      <c r="M201" s="140">
        <f>IF(SP_SUL!J204="","*",SP_SUL!J204)</f>
        <v>55</v>
      </c>
      <c r="N201" s="144">
        <f>IF(SP_SUL!K204="","*",SP_SUL!K204)</f>
        <v>150.80000000000001</v>
      </c>
      <c r="O201" s="144" t="str">
        <f>IF(SP_SUL!L204="","*",SP_SUL!L204)</f>
        <v>-</v>
      </c>
      <c r="P201" s="143">
        <f>IF(SP_SUL!O204="","*",SP_SUL!O204)</f>
        <v>0.29166666666666669</v>
      </c>
      <c r="Q201" s="143">
        <f>IF(SP_SUL!P204="","*",SP_SUL!P204)</f>
        <v>6.9444444444444447E-4</v>
      </c>
      <c r="R201" s="145" t="str">
        <f>IF(SP_SUL!Q204="","*",CONCATENATE(SP_SUL!Q204," ",SP_SUL!R204))</f>
        <v>500 M</v>
      </c>
      <c r="S201" s="145" t="str">
        <f>IF(SP_SUL!V204="","*",SP_SUL!V204)</f>
        <v xml:space="preserve">Alisson </v>
      </c>
      <c r="T201" s="145" t="str">
        <f>IF(SP_SUL!W204="","*",SP_SUL!W204)</f>
        <v>3º veiculo a entrar no intervalo, licença até SB ZRB1502</v>
      </c>
      <c r="U201" s="137" t="str">
        <f ca="1">_xlfn.XLOOKUP(G201&amp;$U$2,BS_CONTROLE[CHAVE],BS_CONTROLE[Quantidade_11],"-")</f>
        <v>-</v>
      </c>
      <c r="V201" s="137">
        <f ca="1">_xlfn.XLOOKUP(G201&amp;$V$2,BS_CONTROLE[CHAVE],BS_CONTROLE[Quantidade_11],"-")</f>
        <v>1</v>
      </c>
      <c r="W201" s="137">
        <f ca="1">_xlfn.XLOOKUP(G201&amp;$W$2,BS_CONTROLE[CHAVE],BS_CONTROLE[Quantidade_11],"-")</f>
        <v>0</v>
      </c>
    </row>
    <row r="202" spans="1:23">
      <c r="A202" s="146" t="str">
        <f>IF(SP_SUL!Y205="","*",SP_SUL!Y205)</f>
        <v>OPORTUNIDADE</v>
      </c>
      <c r="B202" s="146" t="str">
        <f>IF(SP_SUL!X205="","*",SP_SUL!X205)</f>
        <v>Contrato</v>
      </c>
      <c r="C202" s="146" t="str">
        <f>IF(SP_SUL!Z205="","*",SP_SUL!Z205)</f>
        <v>*</v>
      </c>
      <c r="D202" s="139" t="str">
        <f>IF(SP_SUL!S205="","*",SP_SUL!S205)</f>
        <v>SP SUL</v>
      </c>
      <c r="E202" s="139" t="str">
        <f>IF(SP_SUL!T205="","*",SP_SUL!T205)</f>
        <v>ZKE-ZEV</v>
      </c>
      <c r="F202" s="145">
        <f>IF(SP_SUL!B205="","*",SP_SUL!B205)</f>
        <v>46087</v>
      </c>
      <c r="G202" s="145" t="str">
        <f>IF(SP_SUL!D205="","*",SP_SUL!D205)</f>
        <v>W97</v>
      </c>
      <c r="H202" s="145" t="str">
        <f>IF(SP_SUL!F205="","*",SP_SUL!F205)</f>
        <v>MODERNIZAÇÃO - OUTRA ATIVIDADE</v>
      </c>
      <c r="I202" s="145" t="str">
        <f>IF(SP_SUL!H205="","*",SP_SUL!H205)</f>
        <v>Z3VZEV1</v>
      </c>
      <c r="J202" s="145" t="str">
        <f>IF(SP_SUL!I205="","*",SP_SUL!I205)</f>
        <v>Z3VZEV1</v>
      </c>
      <c r="K202" s="139" t="str">
        <f>IF(SP_SUL!M205="","*",SP_SUL!M205)</f>
        <v>ZEJ-ZEV</v>
      </c>
      <c r="L202" s="139" t="str">
        <f>IF(SP_SUL!N205="","*",SP_SUL!N205)</f>
        <v>ZRB1502</v>
      </c>
      <c r="M202" s="140">
        <f>IF(SP_SUL!J205="","*",SP_SUL!J205)</f>
        <v>55</v>
      </c>
      <c r="N202" s="144">
        <f>IF(SP_SUL!K205="","*",SP_SUL!K205)</f>
        <v>151</v>
      </c>
      <c r="O202" s="144" t="str">
        <f>IF(SP_SUL!L205="","*",SP_SUL!L205)</f>
        <v>-</v>
      </c>
      <c r="P202" s="143">
        <f>IF(SP_SUL!O205="","*",SP_SUL!O205)</f>
        <v>0.2986111111111111</v>
      </c>
      <c r="Q202" s="143">
        <f>IF(SP_SUL!P205="","*",SP_SUL!P205)</f>
        <v>6.9444444444444447E-4</v>
      </c>
      <c r="R202" s="145" t="str">
        <f>IF(SP_SUL!Q205="","*",CONCATENATE(SP_SUL!Q205," ",SP_SUL!R205))</f>
        <v>1 BINÁRIO</v>
      </c>
      <c r="S202" s="145" t="str">
        <f>IF(SP_SUL!V205="","*",SP_SUL!V205)</f>
        <v xml:space="preserve">Alisson </v>
      </c>
      <c r="T202" s="145" t="str">
        <f>IF(SP_SUL!W205="","*",SP_SUL!W205)</f>
        <v>2º veículo a entrar no intervalo, licença até SB ZRB1502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>
        <f ca="1">_xlfn.XLOOKUP(G202&amp;$W$2,BS_CONTROLE[CHAVE],BS_CONTROLE[Quantidade_11],"-")</f>
        <v>0</v>
      </c>
    </row>
    <row r="203" spans="1:23">
      <c r="A203" s="146" t="str">
        <f>IF(SP_SUL!Y206="","*",SP_SUL!Y206)</f>
        <v>OPORTUNIDADE</v>
      </c>
      <c r="B203" s="146" t="str">
        <f>IF(SP_SUL!X206="","*",SP_SUL!X206)</f>
        <v>Contrato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46087</v>
      </c>
      <c r="G203" s="145" t="str">
        <f>IF(SP_SUL!D206="","*",SP_SUL!D206)</f>
        <v>V96</v>
      </c>
      <c r="H203" s="145" t="str">
        <f>IF(SP_SUL!F206="","*",SP_SUL!F206)</f>
        <v>MODERNIZAÇÃO - SOCADORA</v>
      </c>
      <c r="I203" s="145" t="str">
        <f>IF(SP_SUL!H206="","*",SP_SUL!H206)</f>
        <v>K67ZEV2</v>
      </c>
      <c r="J203" s="145" t="str">
        <f>IF(SP_SUL!I206="","*",SP_SUL!I206)</f>
        <v>K67ZEV2</v>
      </c>
      <c r="K203" s="139" t="str">
        <f>IF(SP_SUL!M206="","*",SP_SUL!M206)</f>
        <v>ZEJ-ZEV</v>
      </c>
      <c r="L203" s="139" t="str">
        <f>IF(SP_SUL!N206="","*",SP_SUL!N206)</f>
        <v>ZRB1502</v>
      </c>
      <c r="M203" s="140">
        <f>IF(SP_SUL!J206="","*",SP_SUL!J206)</f>
        <v>55</v>
      </c>
      <c r="N203" s="144">
        <f>IF(SP_SUL!K206="","*",SP_SUL!K206)</f>
        <v>150.9</v>
      </c>
      <c r="O203" s="144" t="str">
        <f>IF(SP_SUL!L206="","*",SP_SUL!L206)</f>
        <v>-</v>
      </c>
      <c r="P203" s="143">
        <f>IF(SP_SUL!O206="","*",SP_SUL!O206)</f>
        <v>0.29166666666666669</v>
      </c>
      <c r="Q203" s="143">
        <f>IF(SP_SUL!P206="","*",SP_SUL!P206)</f>
        <v>6.9444444444444447E-4</v>
      </c>
      <c r="R203" s="145" t="str">
        <f>IF(SP_SUL!Q206="","*",CONCATENATE(SP_SUL!Q206," ",SP_SUL!R206))</f>
        <v>500 M</v>
      </c>
      <c r="S203" s="145" t="str">
        <f>IF(SP_SUL!V206="","*",SP_SUL!V206)</f>
        <v xml:space="preserve">Alisson </v>
      </c>
      <c r="T203" s="145" t="str">
        <f>IF(SP_SUL!W206="","*",SP_SUL!W206)</f>
        <v>1º veículo a entrar no intervalo, licença até a SB ZRB150,2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>
        <f ca="1">_xlfn.XLOOKUP(G203&amp;$W$2,BS_CONTROLE[CHAVE],BS_CONTROLE[Quantidade_11],"-")</f>
        <v>0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>
      <c r="A206" s="146" t="str">
        <f>IF(SP_SUL!Y209="","*",SP_SUL!Y209)</f>
        <v>SIM</v>
      </c>
      <c r="B206" s="146" t="str">
        <f>IF(SP_SUL!X209="","*",SP_SUL!X209)</f>
        <v>Contrato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ZEV-ZPT</v>
      </c>
      <c r="F206" s="145">
        <f>IF(SP_SUL!B209="","*",SP_SUL!B209)</f>
        <v>46087</v>
      </c>
      <c r="G206" s="145" t="str">
        <f>IF(SP_SUL!D209="","*",SP_SUL!D209)</f>
        <v>MOD ZEZ</v>
      </c>
      <c r="H206" s="145" t="str">
        <f>IF(SP_SUL!F209="","*",SP_SUL!F209)</f>
        <v>BLOCO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ZXW-ZEZ</v>
      </c>
      <c r="L206" s="139" t="str">
        <f>IF(SP_SUL!N209="","*",SP_SUL!N209)</f>
        <v>K79ZEZ2</v>
      </c>
      <c r="M206" s="140">
        <f>IF(SP_SUL!J209="","*",SP_SUL!J209)</f>
        <v>92</v>
      </c>
      <c r="N206" s="144">
        <f>IF(SP_SUL!K209="","*",SP_SUL!K209)</f>
        <v>75.2</v>
      </c>
      <c r="O206" s="144">
        <f>IF(SP_SUL!L209="","*",SP_SUL!L209)</f>
        <v>81.900000000000006</v>
      </c>
      <c r="P206" s="143">
        <f>IF(SP_SUL!O209="","*",SP_SUL!O209)</f>
        <v>0.375</v>
      </c>
      <c r="Q206" s="143">
        <f>IF(SP_SUL!P209="","*",SP_SUL!P209)</f>
        <v>0.16666666666666666</v>
      </c>
      <c r="R206" s="145" t="str">
        <f>IF(SP_SUL!Q209="","*",CONCATENATE(SP_SUL!Q209," ",SP_SUL!R209))</f>
        <v>1 BINÁRIO</v>
      </c>
      <c r="S206" s="145" t="str">
        <f>IF(SP_SUL!V209="","*",SP_SUL!V209)</f>
        <v>Augusto</v>
      </c>
      <c r="T206" s="145" t="str">
        <f>IF(SP_SUL!W209="","*",SP_SUL!W209)</f>
        <v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>
        <f ca="1">_xlfn.XLOOKUP(G206&amp;$W$2,BS_CONTROLE[CHAVE],BS_CONTROLE[Quantidade_11],"-")</f>
        <v>1</v>
      </c>
    </row>
    <row r="207" spans="1:23">
      <c r="A207" s="146" t="str">
        <f>IF(SP_SUL!Y210="","*",SP_SUL!Y210)</f>
        <v>OPORTUNIDADE</v>
      </c>
      <c r="B207" s="146" t="str">
        <f>IF(SP_SUL!X210="","*",SP_SUL!X210)</f>
        <v>Contrato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ZEV-ZPT</v>
      </c>
      <c r="F207" s="145">
        <f>IF(SP_SUL!B210="","*",SP_SUL!B210)</f>
        <v>46087</v>
      </c>
      <c r="G207" s="145" t="str">
        <f>IF(SP_SUL!D210="","*",SP_SUL!D210)</f>
        <v>W61</v>
      </c>
      <c r="H207" s="145" t="str">
        <f>IF(SP_SUL!F210="","*",SP_SUL!F210)</f>
        <v>RECOLHIMENTO DE DORMENTE</v>
      </c>
      <c r="I207" s="145" t="str">
        <f>IF(SP_SUL!H210="","*",SP_SUL!H210)</f>
        <v>K67ZEV2</v>
      </c>
      <c r="J207" s="145" t="str">
        <f>IF(SP_SUL!I210="","*",SP_SUL!I210)</f>
        <v>K67ZEV2</v>
      </c>
      <c r="K207" s="139" t="str">
        <f>IF(SP_SUL!M210="","*",SP_SUL!M210)</f>
        <v>ZXW-ZEZ</v>
      </c>
      <c r="L207" s="139" t="str">
        <f>IF(SP_SUL!N210="","*",SP_SUL!N210)</f>
        <v>K79ZEZ2</v>
      </c>
      <c r="M207" s="140">
        <f>IF(SP_SUL!J210="","*",SP_SUL!J210)</f>
        <v>92</v>
      </c>
      <c r="N207" s="144">
        <f>IF(SP_SUL!K210="","*",SP_SUL!K210)</f>
        <v>76.2</v>
      </c>
      <c r="O207" s="144">
        <f>IF(SP_SUL!L210="","*",SP_SUL!L210)</f>
        <v>78.900000000000006</v>
      </c>
      <c r="P207" s="143">
        <f>IF(SP_SUL!O210="","*",SP_SUL!O210)</f>
        <v>0.32291666666666669</v>
      </c>
      <c r="Q207" s="143">
        <f>IF(SP_SUL!P210="","*",SP_SUL!P210)</f>
        <v>6.9444444444444447E-4</v>
      </c>
      <c r="R207" s="145" t="str">
        <f>IF(SP_SUL!Q210="","*",CONCATENATE(SP_SUL!Q210," ",SP_SUL!R210))</f>
        <v>400 Nº DE PEÇAS</v>
      </c>
      <c r="S207" s="145" t="str">
        <f>IF(SP_SUL!V210="","*",SP_SUL!V210)</f>
        <v>Augusto</v>
      </c>
      <c r="T207" s="145" t="str">
        <f>IF(SP_SUL!W210="","*",SP_SUL!W210)</f>
        <v>Recolhimento de dormentes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>
        <f ca="1">_xlfn.XLOOKUP(G207&amp;$W$2,BS_CONTROLE[CHAVE],BS_CONTROLE[Quantidade_11],"-")</f>
        <v>400</v>
      </c>
    </row>
    <row r="208" spans="1:23">
      <c r="A208" s="146" t="str">
        <f>IF(SP_SUL!Y211="","*",SP_SUL!Y211)</f>
        <v>OPORTUNIDADE</v>
      </c>
      <c r="B208" s="146" t="str">
        <f>IF(SP_SUL!X211="","*",SP_SUL!X211)</f>
        <v>Contrato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ZEV-ZPT</v>
      </c>
      <c r="F208" s="145">
        <f>IF(SP_SUL!B211="","*",SP_SUL!B211)</f>
        <v>46087</v>
      </c>
      <c r="G208" s="145" t="str">
        <f>IF(SP_SUL!D211="","*",SP_SUL!D211)</f>
        <v>MODERNIZAÇÃO TURMA 2</v>
      </c>
      <c r="H208" s="145" t="str">
        <f>IF(SP_SUL!F211="","*",SP_SUL!F211)</f>
        <v>PDM - SOLDA</v>
      </c>
      <c r="I208" s="145" t="str">
        <f>IF(SP_SUL!H211="","*",SP_SUL!H211)</f>
        <v>-</v>
      </c>
      <c r="J208" s="145" t="str">
        <f>IF(SP_SUL!I211="","*",SP_SUL!I211)</f>
        <v>-</v>
      </c>
      <c r="K208" s="139" t="str">
        <f>IF(SP_SUL!M211="","*",SP_SUL!M211)</f>
        <v>ZXW-ZEZ</v>
      </c>
      <c r="L208" s="139" t="str">
        <f>IF(SP_SUL!N211="","*",SP_SUL!N211)</f>
        <v>ZXWK792</v>
      </c>
      <c r="M208" s="140">
        <f>IF(SP_SUL!J211="","*",SP_SUL!J211)</f>
        <v>92</v>
      </c>
      <c r="N208" s="144">
        <f>IF(SP_SUL!K211="","*",SP_SUL!K211)</f>
        <v>80.760000000000005</v>
      </c>
      <c r="O208" s="144">
        <f>IF(SP_SUL!L211="","*",SP_SUL!L211)</f>
        <v>80.078999999999994</v>
      </c>
      <c r="P208" s="143">
        <f>IF(SP_SUL!O211="","*",SP_SUL!O211)</f>
        <v>0.375</v>
      </c>
      <c r="Q208" s="143">
        <f>IF(SP_SUL!P211="","*",SP_SUL!P211)</f>
        <v>6.9444444444444447E-4</v>
      </c>
      <c r="R208" s="145" t="str">
        <f>IF(SP_SUL!Q211="","*",CONCATENATE(SP_SUL!Q211," ",SP_SUL!R211))</f>
        <v>2 Nº DE SOLDA</v>
      </c>
      <c r="S208" s="145" t="str">
        <f>IF(SP_SUL!V211="","*",SP_SUL!V211)</f>
        <v>Augusto</v>
      </c>
      <c r="T208" s="145" t="str">
        <f>IF(SP_SUL!W211="","*",SP_SUL!W211)</f>
        <v xml:space="preserve">Execução de solda - Condicionado a temperatura </v>
      </c>
      <c r="U208" s="137">
        <f ca="1">_xlfn.XLOOKUP(G208&amp;$U$2,BS_CONTROLE[CHAVE],BS_CONTROLE[Quantidade_11],"-")</f>
        <v>1</v>
      </c>
      <c r="V208" s="137">
        <f ca="1">_xlfn.XLOOKUP(G208&amp;$V$2,BS_CONTROLE[CHAVE],BS_CONTROLE[Quantidade_11],"-")</f>
        <v>0</v>
      </c>
      <c r="W208" s="137">
        <f ca="1">_xlfn.XLOOKUP(G208&amp;$W$2,BS_CONTROLE[CHAVE],BS_CONTROLE[Quantidade_11],"-")</f>
        <v>2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>
      <c r="A210" s="146" t="str">
        <f>IF(SP_SUL!Y213="","*",SP_SUL!Y213)</f>
        <v>SIM</v>
      </c>
      <c r="B210" s="146" t="str">
        <f>IF(SP_SUL!X213="","*",SP_SUL!X213)</f>
        <v>Contrato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ZEV-ZPT</v>
      </c>
      <c r="F210" s="145">
        <f>IF(SP_SUL!B213="","*",SP_SUL!B213)</f>
        <v>46087</v>
      </c>
      <c r="G210" s="145" t="str">
        <f>IF(SP_SUL!D213="","*",SP_SUL!D213)</f>
        <v>MOD ZGP</v>
      </c>
      <c r="H210" s="145" t="str">
        <f>IF(SP_SUL!F213="","*",SP_SUL!F213)</f>
        <v>BLOCO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ZGP</v>
      </c>
      <c r="L210" s="139" t="str">
        <f>IF(SP_SUL!N213="","*",SP_SUL!N213)</f>
        <v>ZGP2</v>
      </c>
      <c r="M210" s="140">
        <f>IF(SP_SUL!J213="","*",SP_SUL!J213)</f>
        <v>92</v>
      </c>
      <c r="N210" s="144">
        <f>IF(SP_SUL!K213="","*",SP_SUL!K213)</f>
        <v>102</v>
      </c>
      <c r="O210" s="144">
        <f>IF(SP_SUL!L213="","*",SP_SUL!L213)</f>
        <v>106.3</v>
      </c>
      <c r="P210" s="143">
        <f>IF(SP_SUL!O213="","*",SP_SUL!O213)</f>
        <v>0.33333333333333331</v>
      </c>
      <c r="Q210" s="143">
        <f>IF(SP_SUL!P213="","*",SP_SUL!P213)</f>
        <v>0.22916666666666666</v>
      </c>
      <c r="R210" s="145" t="str">
        <f>IF(SP_SUL!Q213="","*",CONCATENATE(SP_SUL!Q213," ",SP_SUL!R213))</f>
        <v>1 BINÁRIO</v>
      </c>
      <c r="S210" s="145" t="str">
        <f>IF(SP_SUL!V213="","*",SP_SUL!V213)</f>
        <v>Augusto</v>
      </c>
      <c r="T210" s="145" t="str">
        <f>IF(SP_SUL!W213="","*",SP_SUL!W213)</f>
        <v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>
        <f ca="1">_xlfn.XLOOKUP(G210&amp;$W$2,BS_CONTROLE[CHAVE],BS_CONTROLE[Quantidade_11],"-")</f>
        <v>0</v>
      </c>
    </row>
    <row r="211" spans="1:23">
      <c r="A211" s="146" t="str">
        <f>IF(SP_SUL!Y214="","*",SP_SUL!Y214)</f>
        <v>OPORTUNIDADE</v>
      </c>
      <c r="B211" s="146" t="str">
        <f>IF(SP_SUL!X214="","*",SP_SUL!X214)</f>
        <v>Contrato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ZEV-ZPT</v>
      </c>
      <c r="F211" s="145">
        <f>IF(SP_SUL!B214="","*",SP_SUL!B214)</f>
        <v>46087</v>
      </c>
      <c r="G211" s="145" t="str">
        <f>IF(SP_SUL!D214="","*",SP_SUL!D214)</f>
        <v>V85</v>
      </c>
      <c r="H211" s="145" t="str">
        <f>IF(SP_SUL!F214="","*",SP_SUL!F214)</f>
        <v>MODERNIZAÇÃO - SOCADORA</v>
      </c>
      <c r="I211" s="145" t="str">
        <f>IF(SP_SUL!H214="","*",SP_SUL!H214)</f>
        <v>ZPTZDR</v>
      </c>
      <c r="J211" s="145" t="str">
        <f>IF(SP_SUL!I214="","*",SP_SUL!I214)</f>
        <v>ZPTZDR</v>
      </c>
      <c r="K211" s="139" t="str">
        <f>IF(SP_SUL!M214="","*",SP_SUL!M214)</f>
        <v>ZGP</v>
      </c>
      <c r="L211" s="139" t="str">
        <f>IF(SP_SUL!N214="","*",SP_SUL!N214)</f>
        <v>ZGP2</v>
      </c>
      <c r="M211" s="140">
        <f>IF(SP_SUL!J214="","*",SP_SUL!J214)</f>
        <v>92</v>
      </c>
      <c r="N211" s="144">
        <f>IF(SP_SUL!K214="","*",SP_SUL!K214)</f>
        <v>102</v>
      </c>
      <c r="O211" s="144">
        <f>IF(SP_SUL!L214="","*",SP_SUL!L214)</f>
        <v>103.15</v>
      </c>
      <c r="P211" s="143">
        <f>IF(SP_SUL!O214="","*",SP_SUL!O214)</f>
        <v>0.33333333333333331</v>
      </c>
      <c r="Q211" s="143">
        <f>IF(SP_SUL!P214="","*",SP_SUL!P214)</f>
        <v>6.9444444444444447E-4</v>
      </c>
      <c r="R211" s="145" t="str">
        <f>IF(SP_SUL!Q214="","*",CONCATENATE(SP_SUL!Q214," ",SP_SUL!R214))</f>
        <v>230 M</v>
      </c>
      <c r="S211" s="145" t="str">
        <f>IF(SP_SUL!V214="","*",SP_SUL!V214)</f>
        <v>Augusto</v>
      </c>
      <c r="T211" s="145" t="str">
        <f>IF(SP_SUL!W214="","*",SP_SUL!W214)</f>
        <v>Socaria Mecanizada</v>
      </c>
      <c r="U211" s="137">
        <f ca="1">_xlfn.XLOOKUP(G211&amp;$U$2,BS_CONTROLE[CHAVE],BS_CONTROLE[Quantidade_11],"-")</f>
        <v>0</v>
      </c>
      <c r="V211" s="137">
        <f ca="1">_xlfn.XLOOKUP(G211&amp;$V$2,BS_CONTROLE[CHAVE],BS_CONTROLE[Quantidade_11],"-")</f>
        <v>0</v>
      </c>
      <c r="W211" s="137">
        <f ca="1">_xlfn.XLOOKUP(G211&amp;$W$2,BS_CONTROLE[CHAVE],BS_CONTROLE[Quantidade_11],"-")</f>
        <v>0</v>
      </c>
    </row>
    <row r="212" spans="1:23">
      <c r="A212" s="146" t="str">
        <f>IF(SP_SUL!Y215="","*",SP_SUL!Y215)</f>
        <v>OPORTUNIDADE</v>
      </c>
      <c r="B212" s="146" t="str">
        <f>IF(SP_SUL!X215="","*",SP_SUL!X215)</f>
        <v>Contrato</v>
      </c>
      <c r="C212" s="146" t="str">
        <f>IF(SP_SUL!Z215="","*",SP_SUL!Z215)</f>
        <v>*</v>
      </c>
      <c r="D212" s="139" t="str">
        <f>IF(SP_SUL!S215="","*",SP_SUL!S215)</f>
        <v>SP SUL</v>
      </c>
      <c r="E212" s="139" t="str">
        <f>IF(SP_SUL!T215="","*",SP_SUL!T215)</f>
        <v>ZEV-ZPT</v>
      </c>
      <c r="F212" s="145">
        <f>IF(SP_SUL!B215="","*",SP_SUL!B215)</f>
        <v>46087</v>
      </c>
      <c r="G212" s="145" t="str">
        <f>IF(SP_SUL!D215="","*",SP_SUL!D215)</f>
        <v>W62</v>
      </c>
      <c r="H212" s="145" t="str">
        <f>IF(SP_SUL!F215="","*",SP_SUL!F215)</f>
        <v>MODERNIZAÇÃO - DORMENTE - DESCARGA</v>
      </c>
      <c r="I212" s="145" t="str">
        <f>IF(SP_SUL!H215="","*",SP_SUL!H215)</f>
        <v>ZPTZDR</v>
      </c>
      <c r="J212" s="145" t="str">
        <f>IF(SP_SUL!I215="","*",SP_SUL!I215)</f>
        <v>ZPTZDR</v>
      </c>
      <c r="K212" s="139" t="str">
        <f>IF(SP_SUL!M215="","*",SP_SUL!M215)</f>
        <v>ZGP</v>
      </c>
      <c r="L212" s="139" t="str">
        <f>IF(SP_SUL!N215="","*",SP_SUL!N215)</f>
        <v>ZGP2</v>
      </c>
      <c r="M212" s="140">
        <f>IF(SP_SUL!J215="","*",SP_SUL!J215)</f>
        <v>92</v>
      </c>
      <c r="N212" s="144">
        <f>IF(SP_SUL!K215="","*",SP_SUL!K215)</f>
        <v>102.9</v>
      </c>
      <c r="O212" s="144">
        <f>IF(SP_SUL!L215="","*",SP_SUL!L215)</f>
        <v>103.6</v>
      </c>
      <c r="P212" s="143">
        <f>IF(SP_SUL!O215="","*",SP_SUL!O215)</f>
        <v>0.33333333333333331</v>
      </c>
      <c r="Q212" s="143">
        <f>IF(SP_SUL!P215="","*",SP_SUL!P215)</f>
        <v>6.9444444444444447E-4</v>
      </c>
      <c r="R212" s="145" t="str">
        <f>IF(SP_SUL!Q215="","*",CONCATENATE(SP_SUL!Q215," ",SP_SUL!R215))</f>
        <v>500 Nº DE DORMENTES</v>
      </c>
      <c r="S212" s="145" t="str">
        <f>IF(SP_SUL!V215="","*",SP_SUL!V215)</f>
        <v>Augusto</v>
      </c>
      <c r="T212" s="145" t="str">
        <f>IF(SP_SUL!W215="","*",SP_SUL!W215)</f>
        <v>Descarga de Dormentes / Recolhimento de dormentes / Descarga de Pedra</v>
      </c>
      <c r="U212" s="137">
        <f ca="1">_xlfn.XLOOKUP(G212&amp;$U$2,BS_CONTROLE[CHAVE],BS_CONTROLE[Quantidade_11],"-")</f>
        <v>1</v>
      </c>
      <c r="V212" s="137">
        <f ca="1">_xlfn.XLOOKUP(G212&amp;$V$2,BS_CONTROLE[CHAVE],BS_CONTROLE[Quantidade_11],"-")</f>
        <v>1</v>
      </c>
      <c r="W212" s="137">
        <f ca="1">_xlfn.XLOOKUP(G212&amp;$W$2,BS_CONTROLE[CHAVE],BS_CONTROLE[Quantidade_11],"-")</f>
        <v>0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>
      <c r="A214" s="146" t="str">
        <f>IF(SP_SUL!Y217="","*",SP_SUL!Y217)</f>
        <v>OPORTUNIDADE</v>
      </c>
      <c r="B214" s="146" t="str">
        <f>IF(SP_SUL!X217="","*",SP_SUL!X217)</f>
        <v>Oportunidade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46087</v>
      </c>
      <c r="G214" s="145" t="str">
        <f>IF(SP_SUL!D217="","*",SP_SUL!D217)</f>
        <v>HUELTON (TP-725)</v>
      </c>
      <c r="H214" s="145" t="str">
        <f>IF(SP_SUL!F217="","*",SP_SUL!F217)</f>
        <v>PDM - SOLDA</v>
      </c>
      <c r="I214" s="145" t="str">
        <f>IF(SP_SUL!H217="","*",SP_SUL!H217)</f>
        <v>-</v>
      </c>
      <c r="J214" s="145" t="str">
        <f>IF(SP_SUL!I217="","*",SP_SUL!I217)</f>
        <v>-</v>
      </c>
      <c r="K214" s="139" t="str">
        <f>IF(SP_SUL!M217="","*",SP_SUL!M217)</f>
        <v>ZPT</v>
      </c>
      <c r="L214" s="139" t="str">
        <f>IF(SP_SUL!N217="","*",SP_SUL!N217)</f>
        <v>ZPT2</v>
      </c>
      <c r="M214" s="140">
        <f>IF(SP_SUL!J217="","*",SP_SUL!J217)</f>
        <v>92</v>
      </c>
      <c r="N214" s="144">
        <f>IF(SP_SUL!K217="","*",SP_SUL!K217)</f>
        <v>106.7</v>
      </c>
      <c r="O214" s="144" t="str">
        <f>IF(SP_SUL!L217="","*",SP_SUL!L217)</f>
        <v>-</v>
      </c>
      <c r="P214" s="143">
        <f>IF(SP_SUL!O217="","*",SP_SUL!O217)</f>
        <v>0.375</v>
      </c>
      <c r="Q214" s="143">
        <f>IF(SP_SUL!P217="","*",SP_SUL!P217)</f>
        <v>0.125</v>
      </c>
      <c r="R214" s="145" t="str">
        <f>IF(SP_SUL!Q217="","*",CONCATENATE(SP_SUL!Q217," ",SP_SUL!R217))</f>
        <v>2 Nº DE SOLDA</v>
      </c>
      <c r="S214" s="145" t="str">
        <f>IF(SP_SUL!V217="","*",SP_SUL!V217)</f>
        <v>Moises</v>
      </c>
      <c r="T214" s="145" t="str">
        <f>IF(SP_SUL!W217="","*",SP_SUL!W217)</f>
        <v>Execução de solda - Condicionado a temperatura (obs: Sombra do intervalo da Modernização)</v>
      </c>
      <c r="U214" s="137">
        <f ca="1">_xlfn.XLOOKUP(G214&amp;$U$2,BS_CONTROLE[CHAVE],BS_CONTROLE[Quantidade_11],"-")</f>
        <v>0</v>
      </c>
      <c r="V214" s="137">
        <f ca="1">_xlfn.XLOOKUP(G214&amp;$V$2,BS_CONTROLE[CHAVE],BS_CONTROLE[Quantidade_11],"-")</f>
        <v>0</v>
      </c>
      <c r="W214" s="137">
        <f ca="1">_xlfn.XLOOKUP(G214&amp;$W$2,BS_CONTROLE[CHAVE],BS_CONTROLE[Quantidade_11],"-")</f>
        <v>0</v>
      </c>
    </row>
    <row r="215" spans="1:23">
      <c r="A215" s="146" t="str">
        <f>IF(SP_SUL!Y218="","*",SP_SUL!Y218)</f>
        <v>OPORTUNIDADE</v>
      </c>
      <c r="B215" s="146" t="str">
        <f>IF(SP_SUL!X218="","*",SP_SUL!X218)</f>
        <v>Oportunidade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46087</v>
      </c>
      <c r="G215" s="145" t="str">
        <f>IF(SP_SUL!D218="","*",SP_SUL!D218)</f>
        <v>THIAGO (TF-685)</v>
      </c>
      <c r="H215" s="145" t="str">
        <f>IF(SP_SUL!F218="","*",SP_SUL!F218)</f>
        <v>JIC</v>
      </c>
      <c r="I215" s="145" t="str">
        <f>IF(SP_SUL!H218="","*",SP_SUL!H218)</f>
        <v>-</v>
      </c>
      <c r="J215" s="145" t="str">
        <f>IF(SP_SUL!I218="","*",SP_SUL!I218)</f>
        <v>-</v>
      </c>
      <c r="K215" s="139" t="str">
        <f>IF(SP_SUL!M218="","*",SP_SUL!M218)</f>
        <v>ZGP-ZPT</v>
      </c>
      <c r="L215" s="139" t="str">
        <f>IF(SP_SUL!N218="","*",SP_SUL!N218)</f>
        <v>ZPT1052</v>
      </c>
      <c r="M215" s="140">
        <f>IF(SP_SUL!J218="","*",SP_SUL!J218)</f>
        <v>92</v>
      </c>
      <c r="N215" s="144">
        <f>IF(SP_SUL!K218="","*",SP_SUL!K218)</f>
        <v>106.32</v>
      </c>
      <c r="O215" s="144" t="str">
        <f>IF(SP_SUL!L218="","*",SP_SUL!L218)</f>
        <v>-</v>
      </c>
      <c r="P215" s="143">
        <f>IF(SP_SUL!O218="","*",SP_SUL!O218)</f>
        <v>0.41666666666666669</v>
      </c>
      <c r="Q215" s="143">
        <f>IF(SP_SUL!P218="","*",SP_SUL!P218)</f>
        <v>8.3333333333333329E-2</v>
      </c>
      <c r="R215" s="145" t="str">
        <f>IF(SP_SUL!Q218="","*",CONCATENATE(SP_SUL!Q218," ",SP_SUL!R218))</f>
        <v>1 Nº DE PEÇAS</v>
      </c>
      <c r="S215" s="145" t="str">
        <f>IF(SP_SUL!V218="","*",SP_SUL!V218)</f>
        <v>Moises</v>
      </c>
      <c r="T215" s="145" t="str">
        <f>IF(SP_SUL!W218="","*",SP_SUL!W218)</f>
        <v>Substituição de JIC</v>
      </c>
      <c r="U215" s="137">
        <f ca="1">_xlfn.XLOOKUP(G215&amp;$U$2,BS_CONTROLE[CHAVE],BS_CONTROLE[Quantidade_11],"-")</f>
        <v>0</v>
      </c>
      <c r="V215" s="137">
        <f ca="1">_xlfn.XLOOKUP(G215&amp;$V$2,BS_CONTROLE[CHAVE],BS_CONTROLE[Quantidade_11],"-")</f>
        <v>1</v>
      </c>
      <c r="W215" s="137">
        <f ca="1">_xlfn.XLOOKUP(G215&amp;$W$2,BS_CONTROLE[CHAVE],BS_CONTROLE[Quantidade_11],"-")</f>
        <v>0</v>
      </c>
    </row>
    <row r="216" spans="1:23">
      <c r="A216" s="146" t="str">
        <f>IF(SP_SUL!Y219="","*",SP_SUL!Y219)</f>
        <v>OPORTUNIDADE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46087</v>
      </c>
      <c r="G216" s="145" t="str">
        <f>IF(SP_SUL!D219="","*",SP_SUL!D219)</f>
        <v>EXPANSÃO TURMA 1</v>
      </c>
      <c r="H216" s="145" t="str">
        <f>IF(SP_SUL!F219="","*",SP_SUL!F219)</f>
        <v>PDM - SOLDA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ZGM-109</v>
      </c>
      <c r="L216" s="139">
        <f>IF(SP_SUL!N219="","*",SP_SUL!N219)</f>
        <v>1121112</v>
      </c>
      <c r="M216" s="140">
        <f>IF(SP_SUL!J219="","*",SP_SUL!J219)</f>
        <v>53</v>
      </c>
      <c r="N216" s="144">
        <f>IF(SP_SUL!K219="","*",SP_SUL!K219)</f>
        <v>111.5</v>
      </c>
      <c r="O216" s="144">
        <f>IF(SP_SUL!L219="","*",SP_SUL!L219)</f>
        <v>112</v>
      </c>
      <c r="P216" s="143">
        <f>IF(SP_SUL!O219="","*",SP_SUL!O219)</f>
        <v>0.375</v>
      </c>
      <c r="Q216" s="143">
        <f>IF(SP_SUL!P219="","*",SP_SUL!P219)</f>
        <v>6.25E-2</v>
      </c>
      <c r="R216" s="145" t="str">
        <f>IF(SP_SUL!Q219="","*",CONCATENATE(SP_SUL!Q219," ",SP_SUL!R219))</f>
        <v>1 Nº DE SOLDA</v>
      </c>
      <c r="S216" s="145" t="str">
        <f>IF(SP_SUL!V219="","*",SP_SUL!V219)</f>
        <v>Pedro</v>
      </c>
      <c r="T216" s="145" t="str">
        <f>IF(SP_SUL!W219="","*",SP_SUL!W219)</f>
        <v xml:space="preserve">Execução de solda - Condicionado a temperatura </v>
      </c>
      <c r="U216" s="137">
        <f ca="1">_xlfn.XLOOKUP(G216&amp;$U$2,BS_CONTROLE[CHAVE],BS_CONTROLE[Quantidade_11],"-")</f>
        <v>1</v>
      </c>
      <c r="V216" s="137">
        <f ca="1">_xlfn.XLOOKUP(G216&amp;$V$2,BS_CONTROLE[CHAVE],BS_CONTROLE[Quantidade_11],"-")</f>
        <v>2</v>
      </c>
      <c r="W216" s="137">
        <f ca="1">_xlfn.XLOOKUP(G216&amp;$W$2,BS_CONTROLE[CHAVE],BS_CONTROLE[Quantidade_11],"-")</f>
        <v>0</v>
      </c>
    </row>
    <row r="217" spans="1:23">
      <c r="A217" s="146" t="str">
        <f>IF(SP_SUL!Y220="","*",SP_SUL!Y220)</f>
        <v>OPORTUNIDADE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46087</v>
      </c>
      <c r="G217" s="145" t="str">
        <f>IF(SP_SUL!D220="","*",SP_SUL!D220)</f>
        <v>LEANDRO (TP-727)</v>
      </c>
      <c r="H217" s="145" t="str">
        <f>IF(SP_SUL!F220="","*",SP_SUL!F220)</f>
        <v>PDM - SUBSTITUIÇÃO - DORMENTE</v>
      </c>
      <c r="I217" s="145" t="str">
        <f>IF(SP_SUL!H220="","*",SP_SUL!H220)</f>
        <v>-</v>
      </c>
      <c r="J217" s="145" t="str">
        <f>IF(SP_SUL!I220="","*",SP_SUL!I220)</f>
        <v>*</v>
      </c>
      <c r="K217" s="139" t="str">
        <f>IF(SP_SUL!M220="","*",SP_SUL!M220)</f>
        <v>ZGM-109</v>
      </c>
      <c r="L217" s="139">
        <f>IF(SP_SUL!N220="","*",SP_SUL!N220)</f>
        <v>1131121</v>
      </c>
      <c r="M217" s="140">
        <f>IF(SP_SUL!J220="","*",SP_SUL!J220)</f>
        <v>30</v>
      </c>
      <c r="N217" s="144">
        <f>IF(SP_SUL!K220="","*",SP_SUL!K220)</f>
        <v>112.7</v>
      </c>
      <c r="O217" s="144" t="str">
        <f>IF(SP_SUL!L220="","*",SP_SUL!L220)</f>
        <v>-</v>
      </c>
      <c r="P217" s="143">
        <f>IF(SP_SUL!O220="","*",SP_SUL!O220)</f>
        <v>0.375</v>
      </c>
      <c r="Q217" s="143">
        <f>IF(SP_SUL!P220="","*",SP_SUL!P220)</f>
        <v>8.3333333333333329E-2</v>
      </c>
      <c r="R217" s="145" t="str">
        <f>IF(SP_SUL!Q220="","*",CONCATENATE(SP_SUL!Q220," ",SP_SUL!R220))</f>
        <v>30 Nº DE DORMENTES</v>
      </c>
      <c r="S217" s="145" t="str">
        <f>IF(SP_SUL!V220="","*",SP_SUL!V220)</f>
        <v>Moises</v>
      </c>
      <c r="T217" s="145" t="str">
        <f>IF(SP_SUL!W220="","*",SP_SUL!W220)</f>
        <v>PDM - Substituição de dormentes</v>
      </c>
      <c r="U217" s="137" t="str">
        <f ca="1">_xlfn.XLOOKUP(G217&amp;$U$2,BS_CONTROLE[CHAVE],BS_CONTROLE[Quantidade_11],"-")</f>
        <v>-</v>
      </c>
      <c r="V217" s="137">
        <f ca="1">_xlfn.XLOOKUP(G217&amp;$V$2,BS_CONTROLE[CHAVE],BS_CONTROLE[Quantidade_11],"-")</f>
        <v>0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*</v>
      </c>
      <c r="L219" s="139" t="str">
        <f>IF(SP_SUL!N222="","*",SP_SUL!N222)</f>
        <v>*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ZBV-ZKE</v>
      </c>
      <c r="F307" s="145" t="str">
        <f>IF(SP_SUL!B310="","*",SP_SUL!B310)</f>
        <v>*</v>
      </c>
      <c r="G307" s="145" t="str">
        <f>IF(SP_SUL!D310="","*",SP_SUL!D310)</f>
        <v>ROBSON (TF-701)</v>
      </c>
      <c r="H307" s="145" t="str">
        <f>IF(SP_SUL!F310="","*",SP_SUL!F310)</f>
        <v>PDM - SUBSTITUIÇÃO - DORMENTE</v>
      </c>
      <c r="I307" s="145" t="str">
        <f>IF(SP_SUL!H310="","*",SP_SUL!H310)</f>
        <v>-</v>
      </c>
      <c r="J307" s="145" t="str">
        <f>IF(SP_SUL!I310="","*",SP_SUL!I310)</f>
        <v>-</v>
      </c>
      <c r="K307" s="139" t="str">
        <f>IF(SP_SUL!M310="","*",SP_SUL!M310)</f>
        <v>ZDY-ZFY</v>
      </c>
      <c r="L307" s="139" t="str">
        <f>IF(SP_SUL!N310="","*",SP_SUL!N310)</f>
        <v>189ZFY</v>
      </c>
      <c r="M307" s="140">
        <f>IF(SP_SUL!J310="","*",SP_SUL!J310)</f>
        <v>56</v>
      </c>
      <c r="N307" s="144">
        <f>IF(SP_SUL!K310="","*",SP_SUL!K310)</f>
        <v>190.3</v>
      </c>
      <c r="O307" s="144">
        <f>IF(SP_SUL!L310="","*",SP_SUL!L310)</f>
        <v>190.5</v>
      </c>
      <c r="P307" s="143">
        <f>IF(SP_SUL!O310="","*",SP_SUL!O310)</f>
        <v>0.375</v>
      </c>
      <c r="Q307" s="143">
        <f>IF(SP_SUL!P310="","*",SP_SUL!P310)</f>
        <v>8.3333333333333329E-2</v>
      </c>
      <c r="R307" s="145" t="str">
        <f>IF(SP_SUL!Q310="","*",CONCATENATE(SP_SUL!Q310," ",SP_SUL!R310))</f>
        <v>50 Nº DE DORMENTES</v>
      </c>
      <c r="S307" s="145" t="str">
        <f>IF(SP_SUL!V310="","*",SP_SUL!V310)</f>
        <v>Robson</v>
      </c>
      <c r="T307" s="145" t="str">
        <f>IF(SP_SUL!W310="","*",SP_SUL!W310)</f>
        <v>Substituição de dormentes</v>
      </c>
      <c r="U307" s="137">
        <f ca="1">_xlfn.XLOOKUP(G307&amp;$U$2,BS_CONTROLE[CHAVE],BS_CONTROLE[Quantidade_11],"-")</f>
        <v>30</v>
      </c>
      <c r="V307" s="137">
        <f ca="1">_xlfn.XLOOKUP(G307&amp;$V$2,BS_CONTROLE[CHAVE],BS_CONTROLE[Quantidade_11],"-")</f>
        <v>40</v>
      </c>
      <c r="W307" s="137">
        <f ca="1">_xlfn.XLOOKUP(G307&amp;$W$2,BS_CONTROLE[CHAVE],BS_CONTROLE[Quantidade_11],"-")</f>
        <v>0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>
        <f ca="1">_xlfn.XLOOKUP(G533&amp;$U$2,BS_CONTROLE[CHAVE],BS_CONTROLE[Quantidade_11],"-")</f>
        <v>1</v>
      </c>
      <c r="V533" s="137">
        <f ca="1">_xlfn.XLOOKUP(G533&amp;$V$2,BS_CONTROLE[CHAVE],BS_CONTROLE[Quantidade_11],"-")</f>
        <v>2</v>
      </c>
      <c r="W533" s="137">
        <f ca="1">_xlfn.XLOOKUP(G533&amp;$W$2,BS_CONTROLE[CHAVE],BS_CONTROLE[Quantidade_11],"-")</f>
        <v>0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6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29" t="s">
        <v>1371</v>
      </c>
      <c r="D5" s="230"/>
      <c r="E5" s="230"/>
      <c r="F5" s="230"/>
      <c r="G5" s="230"/>
      <c r="H5" s="230"/>
      <c r="I5" s="230"/>
      <c r="J5" s="231"/>
      <c r="K5" s="232" t="s">
        <v>1372</v>
      </c>
      <c r="L5" s="233"/>
      <c r="M5" s="233"/>
      <c r="N5" s="233"/>
      <c r="O5" s="234" t="s">
        <v>1373</v>
      </c>
      <c r="P5" s="235"/>
    </row>
    <row r="6" spans="1:16" s="74" customFormat="1" ht="15" customHeight="1">
      <c r="A6" s="66" t="s">
        <v>1369</v>
      </c>
      <c r="B6" s="75" t="s">
        <v>1368</v>
      </c>
      <c r="C6" s="76" t="s">
        <v>962</v>
      </c>
      <c r="D6" s="77" t="s">
        <v>963</v>
      </c>
      <c r="E6" s="76" t="s">
        <v>1374</v>
      </c>
      <c r="F6" s="76" t="s">
        <v>953</v>
      </c>
      <c r="G6" s="76" t="s">
        <v>957</v>
      </c>
      <c r="H6" s="115" t="s">
        <v>576</v>
      </c>
      <c r="I6" s="78" t="s">
        <v>958</v>
      </c>
      <c r="J6" s="78" t="s">
        <v>959</v>
      </c>
      <c r="K6" s="79" t="s">
        <v>953</v>
      </c>
      <c r="L6" s="79" t="s">
        <v>1375</v>
      </c>
      <c r="M6" s="80" t="s">
        <v>576</v>
      </c>
      <c r="N6" s="81" t="s">
        <v>957</v>
      </c>
      <c r="O6" s="158" t="s">
        <v>1000</v>
      </c>
      <c r="P6" s="133" t="s">
        <v>1376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0.125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0.125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0.125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2</v>
      </c>
      <c r="P111" s="147" t="str">
        <f>IF($A$2=1,IF(SP_SUL!BJ110="","*",SP_SUL!BJ110),IF(SP_SUL!BK110="","*",SP_SUL!BK110))</f>
        <v>Realizado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2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2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pronto11h47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>
        <f>IF(SP_SUL!BH146="","*",SP_SUL!BH146)</f>
        <v>2</v>
      </c>
      <c r="P146" s="147" t="str">
        <f>IF($A$2=1,IF(SP_SUL!BJ146="","*",SP_SUL!BJ146),IF(SP_SUL!BK146="","*",SP_SUL!BK146))</f>
        <v>TP pronto 08h26 / Realizado intrervalo das 09h34 até 11h04.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>
        <f>IF(SP_SUL!BH147="","*",SP_SUL!BH147)</f>
        <v>2</v>
      </c>
      <c r="P147" s="147" t="str">
        <f>IF($A$2=1,IF(SP_SUL!BJ147="","*",SP_SUL!BJ147),IF(SP_SUL!BK147="","*",SP_SUL!BK147))</f>
        <v>MC1 12h38 / Em intervalo 15h38 até 17h48.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>
        <f>IF(SP_SUL!BH149="","*",SP_SUL!BH149)</f>
        <v>0</v>
      </c>
      <c r="P149" s="147" t="str">
        <f>IF($A$2=1,IF(SP_SUL!BJ149="","*",SP_SUL!BJ149),IF(SP_SUL!BK149="","*",SP_SUL!BK149))</f>
        <v>TP pronto as 09h00 / Em intervalo das 11h04 até 12h34/ Produção impactado devido W59 trabalhando na descarga de dormentes no mesmo local da TP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>
        <f>IF(SP_SUL!BH150="","*",SP_SUL!BH150)</f>
        <v>2</v>
      </c>
      <c r="P150" s="147" t="str">
        <f>IF($A$2=1,IF(SP_SUL!BJ150="","*",SP_SUL!BJ150),IF(SP_SUL!BK150="","*",SP_SUL!BK150))</f>
        <v>MC1 08h26 / autorizado entrada na via 10h37 / Realizado intervalo para descarga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>
        <f>IF(SP_SUL!BH152="","*",SP_SUL!BH152)</f>
        <v>0</v>
      </c>
      <c r="P152" s="147" t="str">
        <f>IF($A$2=1,IF(SP_SUL!BJ152="","*",SP_SUL!BJ152),IF(SP_SUL!BK152="","*",SP_SUL!BK152))</f>
        <v>Alterado a programação para NIvelamento / TP pronto 09h00 / Realizado intervalo das 09h37 até 11h07 / Produção 22metros de nivelamento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>
        <f>IF(SP_SUL!BH153="","*",SP_SUL!BH153)</f>
        <v>2</v>
      </c>
      <c r="P153" s="147" t="str">
        <f>IF($A$2=1,IF(SP_SUL!BJ153="","*",SP_SUL!BJ153),IF(SP_SUL!BK153="","*",SP_SUL!BK153))</f>
        <v>TP pronto 09h00 / 1º parcial  intervalo das 10h00 até 11h00 (produção 20 dormentes) / 2º parcial - 16h14 até 17h14.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>
        <f>IF(SP_SUL!BH154="","*",SP_SUL!BH154)</f>
        <v>0</v>
      </c>
      <c r="P154" s="147" t="str">
        <f>IF($A$2=1,IF(SP_SUL!BJ154="","*",SP_SUL!BJ154),IF(SP_SUL!BK154="","*",SP_SUL!BK154))</f>
        <v>TP pronto 09h00 / 1º parcial  intervalo das 10h00 até 11h00 (produção 20 dormentes) / 2º parcial - 16h14 até 17h14. (Produção 14 dormentes / 25metros de limpeza/30metros de nivelamento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>
        <f>IF(SP_SUL!BH155="","*",SP_SUL!BH155)</f>
        <v>2</v>
      </c>
      <c r="P155" s="147" t="str">
        <f>IF($A$2=1,IF(SP_SUL!BJ155="","*",SP_SUL!BJ155),IF(SP_SUL!BK155="","*",SP_SUL!BK155))</f>
        <v>TP pronto 08h50 /  1º parcial intervalo das 10h00 até 11h00. (produção 15m, devido avaria no equipamento) / 2ºparcial  16h30 até 17h30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>
        <f>IF(SP_SUL!BH156="","*",SP_SUL!BH156)</f>
        <v>2</v>
      </c>
      <c r="P156" s="147" t="str">
        <f>IF($A$2=1,IF(SP_SUL!BJ156="","*",SP_SUL!BJ156),IF(SP_SUL!BK156="","*",SP_SUL!BK156))</f>
        <v>MC1 08h51 / Realizado inspeção R7D.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>
        <f>IF(SP_SUL!BH157="","*",SP_SUL!BH157)</f>
        <v>2</v>
      </c>
      <c r="P157" s="147" t="str">
        <f>IF($A$2=1,IF(SP_SUL!BJ157="","*",SP_SUL!BJ157),IF(SP_SUL!BK157="","*",SP_SUL!BK157))</f>
        <v>MC1 07h44 / Realizado deslocamento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>
        <f>IF(SP_SUL!BH158="","*",SP_SUL!BH158)</f>
        <v>2</v>
      </c>
      <c r="P158" s="147" t="str">
        <f>IF($A$2=1,IF(SP_SUL!BJ158="","*",SP_SUL!BJ158),IF(SP_SUL!BK158="","*",SP_SUL!BK158))</f>
        <v>MC1 07h42 / Realizado descarga de dormentes.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>
        <f>IF(SP_SUL!BH159="","*",SP_SUL!BH159)</f>
        <v>2</v>
      </c>
      <c r="P159" s="147" t="str">
        <f>IF($A$2=1,IF(SP_SUL!BJ159="","*",SP_SUL!BJ159),IF(SP_SUL!BK159="","*",SP_SUL!BK159))</f>
        <v>TP pronto  09h15 / Realizado intervalo das 09h45 até 11h15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>
        <f>IF(SP_SUL!BH160="","*",SP_SUL!BH160)</f>
        <v>2</v>
      </c>
      <c r="P160" s="147" t="str">
        <f>IF($A$2=1,IF(SP_SUL!BJ160="","*",SP_SUL!BJ160),IF(SP_SUL!BK160="","*",SP_SUL!BK160))</f>
        <v>TP pronto  09h15 / Realizado intervalo das 09h45 até 11h15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>
        <f>IF(SP_SUL!BH161="","*",SP_SUL!BH161)</f>
        <v>0</v>
      </c>
      <c r="P161" s="147" t="str">
        <f>IF($A$2=1,IF(SP_SUL!BJ161="","*",SP_SUL!BJ161),IF(SP_SUL!BK161="","*",SP_SUL!BK161))</f>
        <v>Não solicita MC1 / Problemas com RDC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>
        <f>IF(SP_SUL!BH162="","*",SP_SUL!BH162)</f>
        <v>0</v>
      </c>
      <c r="P162" s="147" t="str">
        <f>IF($A$2=1,IF(SP_SUL!BJ162="","*",SP_SUL!BJ162),IF(SP_SUL!BK162="","*",SP_SUL!BK162))</f>
        <v>TP programado para 09h00 /  Oportunidade de  faixa das 10h00 até 11h30 / TP não solicitou intervalo devido quebra no caminhão.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>
        <f>IF(SP_SUL!BH163="","*",SP_SUL!BH163)</f>
        <v>0</v>
      </c>
      <c r="P163" s="147" t="str">
        <f>IF($A$2=1,IF(SP_SUL!BJ163="","*",SP_SUL!BJ163),IF(SP_SUL!BK163="","*",SP_SUL!BK163))</f>
        <v>TP programado para 09h00 /  Oportunidade de  faixa das 10h00 até 11h30 / TP não solicitou intervalo devido quebra no caminhão.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>
        <f>IF(SP_SUL!BH165="","*",SP_SUL!BH165)</f>
        <v>0</v>
      </c>
      <c r="P165" s="147" t="str">
        <f>IF($A$2=1,IF(SP_SUL!BJ165="","*",SP_SUL!BJ165),IF(SP_SUL!BK165="","*",SP_SUL!BK165))</f>
        <v>TP pronto 08h48 /  Previsão de faixa após R23 as 10h30, devido condições instável, sem possibilidade para execução de solda.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>
        <f>IF(SP_SUL!BH166="","*",SP_SUL!BH166)</f>
        <v>0</v>
      </c>
      <c r="P166" s="147" t="str">
        <f>IF($A$2=1,IF(SP_SUL!BJ166="","*",SP_SUL!BJ166),IF(SP_SUL!BK166="","*",SP_SUL!BK166))</f>
        <v>TP pronto 08h48 /  Previsão de faixa após R23 as 10h30, devido condições instável, sem possibilidade para execução de solda.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>
        <f>IF(SP_SUL!BH167="","*",SP_SUL!BH167)</f>
        <v>0</v>
      </c>
      <c r="P167" s="147" t="str">
        <f>IF($A$2=1,IF(SP_SUL!BJ167="","*",SP_SUL!BJ167),IF(SP_SUL!BK167="","*",SP_SUL!BK167))</f>
        <v>TP pronto 08h48 /  Previsão de faixa após R23 as 10h30, devido condições instável, sem possibilidade para execução de solda.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>
        <f>IF(SP_SUL!BH168="","*",SP_SUL!BH168)</f>
        <v>0</v>
      </c>
      <c r="P168" s="147" t="str">
        <f>IF($A$2=1,IF(SP_SUL!BJ168="","*",SP_SUL!BJ168),IF(SP_SUL!BK168="","*",SP_SUL!BK168))</f>
        <v>TP pronto 08h48 /  Previsão de faixa após R23 as 10h30, devido condições instável, sem possibilidade para execução de solda.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ZPT-ZPG</v>
      </c>
      <c r="E170" s="83" t="str">
        <f>IF(SP_SUL!D170="","*",SP_SUL!D170)</f>
        <v>EXPANSÃO TURMA 1</v>
      </c>
      <c r="F170" s="83" t="str">
        <f>IF(SP_SUL!H170="","*",SP_SUL!H170)</f>
        <v>-</v>
      </c>
      <c r="G170" s="83" t="str">
        <f>IF(SP_SUL!M170="","*",SP_SUL!M170)</f>
        <v>ZGM-109</v>
      </c>
      <c r="H170" s="116">
        <f>IF(SP_SUL!K170="","*",SP_SUL!K170)</f>
        <v>110.07</v>
      </c>
      <c r="I170" s="113">
        <f>IF(SP_SUL!O170="","*",SP_SUL!O170)</f>
        <v>0.375</v>
      </c>
      <c r="J170" s="113">
        <f>IF(SP_SUL!P170="","*",SP_SUL!P170)</f>
        <v>8.3333333333333329E-2</v>
      </c>
      <c r="K170" s="83" t="str">
        <f>IF(SP_SUL!AK170="","*",SP_SUL!AK170)</f>
        <v>-</v>
      </c>
      <c r="L170" s="83" t="str">
        <f>IF(SP_SUL!AM170="","*",SP_SUL!AM170)</f>
        <v>ZGM-109</v>
      </c>
      <c r="M170" s="83">
        <f>IF(SP_SUL!AP170="","*",SP_SUL!AP170)</f>
        <v>110.07</v>
      </c>
      <c r="N170" s="83" t="str">
        <f>IF(SP_SUL!AM170="","*",SP_SUL!AM170)</f>
        <v>ZGM-109</v>
      </c>
      <c r="O170" s="110">
        <f>IF(SP_SUL!BH170="","*",SP_SUL!BH170)</f>
        <v>2</v>
      </c>
      <c r="P170" s="147" t="str">
        <f>IF($A$2=1,IF(SP_SUL!BJ170="","*",SP_SUL!BJ170),IF(SP_SUL!BK170="","*",SP_SUL!BK170))</f>
        <v>TP não consegue realizar solda, devido não conseguir deslocar os equipamentos para o local de trabalho, (Motivo Y92 parado  no retropatio), solicitou intervalo de 40min para substituição de tampão / Concedido intervalo das 11h07 até 11h47, liberado 11h56 /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>
        <f>IF(SP_SUL!BH172="","*",SP_SUL!BH172)</f>
        <v>2</v>
      </c>
      <c r="P172" s="147" t="str">
        <f>IF($A$2=1,IF(SP_SUL!BJ172="","*",SP_SUL!BJ172),IF(SP_SUL!BK172="","*",SP_SUL!BK172))</f>
        <v xml:space="preserve">Realizado intervalo das 10h37 até 12h07 / 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MC1 07h23 / pronto 07h45 / Em deslocamento das turmas / 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>
        <f>IF(SP_SUL!BH174="","*",SP_SUL!BH174)</f>
        <v>0</v>
      </c>
      <c r="P174" s="147" t="str">
        <f>IF($A$2=1,IF(SP_SUL!BJ174="","*",SP_SUL!BJ174),IF(SP_SUL!BK174="","*",SP_SUL!BK174))</f>
        <v>Cancelado iintervalo / devido A74 encontrar trilho quebrado no km 90+750 / realocado turma para execução emergêncial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>
        <f>IF(SP_SUL!BH175="","*",SP_SUL!BH175)</f>
        <v>0</v>
      </c>
      <c r="P175" s="147" t="str">
        <f>IF($A$2=1,IF(SP_SUL!BJ175="","*",SP_SUL!BJ175),IF(SP_SUL!BK175="","*",SP_SUL!BK175))</f>
        <v>Cancelado iintervalo / devido A74 encontrar trilho quebrado no km 90+750 / realocado turma para execução emergêncial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>
        <f>IF(SP_SUL!BH176="","*",SP_SUL!BH176)</f>
        <v>0</v>
      </c>
      <c r="P176" s="147" t="str">
        <f>IF($A$2=1,IF(SP_SUL!BJ176="","*",SP_SUL!BJ176),IF(SP_SUL!BK176="","*",SP_SUL!BK176))</f>
        <v>MC1 09h14 / Sem Oportunidade de faixa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ZEV-ZPT</v>
      </c>
      <c r="E177" s="83" t="str">
        <f>IF(SP_SUL!D177="","*",SP_SUL!D177)</f>
        <v>A84</v>
      </c>
      <c r="F177" s="83" t="str">
        <f>IF(SP_SUL!H177="","*",SP_SUL!H177)</f>
        <v>ZPT105-1</v>
      </c>
      <c r="G177" s="83" t="str">
        <f>IF(SP_SUL!M177="","*",SP_SUL!M177)</f>
        <v>ZPT-ZKW</v>
      </c>
      <c r="H177" s="116">
        <f>IF(SP_SUL!K177="","*",SP_SUL!K177)</f>
        <v>106</v>
      </c>
      <c r="I177" s="113">
        <f>IF(SP_SUL!O177="","*",SP_SUL!O177)</f>
        <v>0.3125</v>
      </c>
      <c r="J177" s="113">
        <f>IF(SP_SUL!P177="","*",SP_SUL!P177)</f>
        <v>4.1666666666666664E-2</v>
      </c>
      <c r="K177" s="83" t="str">
        <f>IF(SP_SUL!AK177="","*",SP_SUL!AK177)</f>
        <v>ZPT105-1</v>
      </c>
      <c r="L177" s="83" t="str">
        <f>IF(SP_SUL!AM177="","*",SP_SUL!AM177)</f>
        <v>ZPT-ZKW</v>
      </c>
      <c r="M177" s="83">
        <f>IF(SP_SUL!AP177="","*",SP_SUL!AP177)</f>
        <v>106</v>
      </c>
      <c r="N177" s="83" t="str">
        <f>IF(SP_SUL!AM177="","*",SP_SUL!AM177)</f>
        <v>ZPT-ZKW</v>
      </c>
      <c r="O177" s="110">
        <f>IF(SP_SUL!BH177="","*",SP_SUL!BH177)</f>
        <v>2</v>
      </c>
      <c r="P177" s="147" t="str">
        <f>IF($A$2=1,IF(SP_SUL!BJ177="","*",SP_SUL!BJ177),IF(SP_SUL!BK177="","*",SP_SUL!BK177))</f>
        <v>MC1  07h15 / Em inspeção R7D.</v>
      </c>
    </row>
    <row r="178" spans="1:16">
      <c r="A178" s="82">
        <f>IF(SP_SUL!B178="","*",SP_SUL!B178)</f>
        <v>46086</v>
      </c>
      <c r="B178" s="83" t="str">
        <f>IF(SP_SUL!X178="","*",SP_SUL!X178)</f>
        <v>Oportunidade</v>
      </c>
      <c r="C178" s="83" t="str">
        <f>IF(SP_SUL!S178="","*",SP_SUL!S178)</f>
        <v>SP SUL</v>
      </c>
      <c r="D178" s="83" t="str">
        <f>IF(SP_SUL!T178="","*",SP_SUL!T178)</f>
        <v>ZEV-ZPT</v>
      </c>
      <c r="E178" s="83" t="str">
        <f>IF(SP_SUL!D178="","*",SP_SUL!D178)</f>
        <v>MODERNIZAÇÃO TURMA 2</v>
      </c>
      <c r="F178" s="83" t="str">
        <f>IF(SP_SUL!H178="","*",SP_SUL!H178)</f>
        <v>ZXWK792</v>
      </c>
      <c r="G178" s="83" t="str">
        <f>IF(SP_SUL!M178="","*",SP_SUL!M178)</f>
        <v>ZXW-ZEZ</v>
      </c>
      <c r="H178" s="116">
        <f>IF(SP_SUL!K178="","*",SP_SUL!K178)</f>
        <v>78.78</v>
      </c>
      <c r="I178" s="113">
        <f>IF(SP_SUL!O178="","*",SP_SUL!O178)</f>
        <v>0.32291666666666669</v>
      </c>
      <c r="J178" s="113">
        <f>IF(SP_SUL!P178="","*",SP_SUL!P178)</f>
        <v>6.25E-2</v>
      </c>
      <c r="K178" s="83" t="str">
        <f>IF(SP_SUL!AK178="","*",SP_SUL!AK178)</f>
        <v>ZXWK792</v>
      </c>
      <c r="L178" s="83" t="str">
        <f>IF(SP_SUL!AM178="","*",SP_SUL!AM178)</f>
        <v>ZXW-ZEZ</v>
      </c>
      <c r="M178" s="83">
        <f>IF(SP_SUL!AP178="","*",SP_SUL!AP178)</f>
        <v>78.78</v>
      </c>
      <c r="N178" s="83" t="str">
        <f>IF(SP_SUL!AM178="","*",SP_SUL!AM178)</f>
        <v>ZXW-ZEZ</v>
      </c>
      <c r="O178" s="110">
        <f>IF(SP_SUL!BH178="","*",SP_SUL!BH178)</f>
        <v>2</v>
      </c>
      <c r="P178" s="147" t="str">
        <f>IF($A$2=1,IF(SP_SUL!BJ178="","*",SP_SUL!BJ178),IF(SP_SUL!BK178="","*",SP_SUL!BK178))</f>
        <v>TP pronto 08h26 / Realizado intervalo das 10h50 até 12h20 / 2º parcial - 13h37 até 15h07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>
        <f>IF(SP_SUL!B180="","*",SP_SUL!B180)</f>
        <v>46087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ZBV-ZRX</v>
      </c>
      <c r="E180" s="83" t="str">
        <f>IF(SP_SUL!D180="","*",SP_SUL!D180)</f>
        <v xml:space="preserve">TURMA FIXA VIA </v>
      </c>
      <c r="F180" s="83" t="str">
        <f>IF(SP_SUL!H180="","*",SP_SUL!H180)</f>
        <v>-</v>
      </c>
      <c r="G180" s="83" t="str">
        <f>IF(SP_SUL!M180="","*",SP_SUL!M180)</f>
        <v>ZBM</v>
      </c>
      <c r="H180" s="116">
        <f>IF(SP_SUL!K180="","*",SP_SUL!K180)</f>
        <v>55</v>
      </c>
      <c r="I180" s="113">
        <f>IF(SP_SUL!O180="","*",SP_SUL!O180)</f>
        <v>0.41666666666666669</v>
      </c>
      <c r="J180" s="113">
        <f>IF(SP_SUL!P180="","*",SP_SUL!P180)</f>
        <v>0.16666666666666666</v>
      </c>
      <c r="K180" s="83" t="str">
        <f>IF(SP_SUL!AK180="","*",SP_SUL!AK180)</f>
        <v>-</v>
      </c>
      <c r="L180" s="83" t="str">
        <f>IF(SP_SUL!AM180="","*",SP_SUL!AM180)</f>
        <v>ZBM</v>
      </c>
      <c r="M180" s="83">
        <f>IF(SP_SUL!AP180="","*",SP_SUL!AP180)</f>
        <v>55</v>
      </c>
      <c r="N180" s="83" t="str">
        <f>IF(SP_SUL!AM180="","*",SP_SUL!AM180)</f>
        <v>ZBM</v>
      </c>
      <c r="O180" s="110" t="str">
        <f>IF(SP_SUL!BH180="","*",SP_SUL!BH180)</f>
        <v>*</v>
      </c>
      <c r="P180" s="147" t="str">
        <f>IF($A$2=1,IF(SP_SUL!BJ180="","*",SP_SUL!BJ180),IF(SP_SUL!BK180="","*",SP_SUL!BK180))</f>
        <v>*</v>
      </c>
    </row>
    <row r="181" spans="1:16">
      <c r="A181" s="82">
        <f>IF(SP_SUL!B181="","*",SP_SUL!B181)</f>
        <v>46087</v>
      </c>
      <c r="B181" s="83" t="str">
        <f>IF(SP_SUL!X181="","*",SP_SUL!X181)</f>
        <v>Oportunidade</v>
      </c>
      <c r="C181" s="83" t="str">
        <f>IF(SP_SUL!S181="","*",SP_SUL!S181)</f>
        <v>SP SUL</v>
      </c>
      <c r="D181" s="83" t="str">
        <f>IF(SP_SUL!T181="","*",SP_SUL!T181)</f>
        <v>ZBV-ZRX</v>
      </c>
      <c r="E181" s="83" t="str">
        <f>IF(SP_SUL!D181="","*",SP_SUL!D181)</f>
        <v>KLECIO (TP-699)</v>
      </c>
      <c r="F181" s="83" t="str">
        <f>IF(SP_SUL!H181="","*",SP_SUL!H181)</f>
        <v>-</v>
      </c>
      <c r="G181" s="83" t="str">
        <f>IF(SP_SUL!M181="","*",SP_SUL!M181)</f>
        <v>ZBM</v>
      </c>
      <c r="H181" s="116">
        <f>IF(SP_SUL!K181="","*",SP_SUL!K181)</f>
        <v>54.9</v>
      </c>
      <c r="I181" s="113">
        <f>IF(SP_SUL!O181="","*",SP_SUL!O181)</f>
        <v>0.41666666666666669</v>
      </c>
      <c r="J181" s="113">
        <f>IF(SP_SUL!P181="","*",SP_SUL!P181)</f>
        <v>6.25E-2</v>
      </c>
      <c r="K181" s="83" t="str">
        <f>IF(SP_SUL!AK181="","*",SP_SUL!AK181)</f>
        <v>-</v>
      </c>
      <c r="L181" s="83" t="str">
        <f>IF(SP_SUL!AM181="","*",SP_SUL!AM181)</f>
        <v>ZBM</v>
      </c>
      <c r="M181" s="83">
        <f>IF(SP_SUL!AP181="","*",SP_SUL!AP181)</f>
        <v>54.9</v>
      </c>
      <c r="N181" s="83" t="str">
        <f>IF(SP_SUL!AM181="","*",SP_SUL!AM181)</f>
        <v>ZBM</v>
      </c>
      <c r="O181" s="110">
        <f>IF(SP_SUL!BH181="","*",SP_SUL!BH181)</f>
        <v>1</v>
      </c>
      <c r="P181" s="147" t="str">
        <f>IF($A$2=1,IF(SP_SUL!BJ181="","*",SP_SUL!BJ181),IF(SP_SUL!BK181="","*",SP_SUL!BK181))</f>
        <v>*</v>
      </c>
    </row>
    <row r="182" spans="1:16">
      <c r="A182" s="82">
        <f>IF(SP_SUL!B182="","*",SP_SUL!B182)</f>
        <v>46087</v>
      </c>
      <c r="B182" s="83" t="str">
        <f>IF(SP_SUL!X182="","*",SP_SUL!X182)</f>
        <v>Oportunidade</v>
      </c>
      <c r="C182" s="83" t="str">
        <f>IF(SP_SUL!S182="","*",SP_SUL!S182)</f>
        <v>SP SUL</v>
      </c>
      <c r="D182" s="83" t="str">
        <f>IF(SP_SUL!T182="","*",SP_SUL!T182)</f>
        <v>ZBV-ZRX</v>
      </c>
      <c r="E182" s="83" t="str">
        <f>IF(SP_SUL!D182="","*",SP_SUL!D182)</f>
        <v>E42</v>
      </c>
      <c r="F182" s="83" t="str">
        <f>IF(SP_SUL!H182="","*",SP_SUL!H182)</f>
        <v>ZBV-3</v>
      </c>
      <c r="G182" s="83" t="str">
        <f>IF(SP_SUL!M182="","*",SP_SUL!M182)</f>
        <v>ZBM-ZHO</v>
      </c>
      <c r="H182" s="116">
        <f>IF(SP_SUL!K182="","*",SP_SUL!K182)</f>
        <v>57.484000000000002</v>
      </c>
      <c r="I182" s="113">
        <f>IF(SP_SUL!O182="","*",SP_SUL!O182)</f>
        <v>0.41666666666666669</v>
      </c>
      <c r="J182" s="113">
        <f>IF(SP_SUL!P182="","*",SP_SUL!P182)</f>
        <v>4.1666666666666664E-2</v>
      </c>
      <c r="K182" s="83" t="str">
        <f>IF(SP_SUL!AK182="","*",SP_SUL!AK182)</f>
        <v>ZBV-3</v>
      </c>
      <c r="L182" s="83" t="str">
        <f>IF(SP_SUL!AM182="","*",SP_SUL!AM182)</f>
        <v>ZBM-ZHO</v>
      </c>
      <c r="M182" s="83">
        <f>IF(SP_SUL!AP182="","*",SP_SUL!AP182)</f>
        <v>57.484000000000002</v>
      </c>
      <c r="N182" s="83" t="str">
        <f>IF(SP_SUL!AM182="","*",SP_SUL!AM182)</f>
        <v>ZBM-ZHO</v>
      </c>
      <c r="O182" s="110" t="str">
        <f>IF(SP_SUL!BH182="","*",SP_SUL!BH182)</f>
        <v>*</v>
      </c>
      <c r="P182" s="147" t="str">
        <f>IF($A$2=1,IF(SP_SUL!BJ182="","*",SP_SUL!BJ182),IF(SP_SUL!BK182="","*",SP_SUL!BK182))</f>
        <v>*</v>
      </c>
    </row>
    <row r="183" spans="1:16">
      <c r="A183" s="82">
        <f>IF(SP_SUL!B183="","*",SP_SUL!B183)</f>
        <v>46087</v>
      </c>
      <c r="B183" s="83" t="str">
        <f>IF(SP_SUL!X183="","*",SP_SUL!X183)</f>
        <v>Oportunidade</v>
      </c>
      <c r="C183" s="83" t="str">
        <f>IF(SP_SUL!S183="","*",SP_SUL!S183)</f>
        <v>SP SUL</v>
      </c>
      <c r="D183" s="83" t="str">
        <f>IF(SP_SUL!T183="","*",SP_SUL!T183)</f>
        <v>ZBV-ZKE</v>
      </c>
      <c r="E183" s="83" t="str">
        <f>IF(SP_SUL!D183="","*",SP_SUL!D183)</f>
        <v>A74</v>
      </c>
      <c r="F183" s="83" t="str">
        <f>IF(SP_SUL!H183="","*",SP_SUL!H183)</f>
        <v>-</v>
      </c>
      <c r="G183" s="83" t="str">
        <f>IF(SP_SUL!M183="","*",SP_SUL!M183)</f>
        <v>ZQBZB-ZRX</v>
      </c>
      <c r="H183" s="116">
        <f>IF(SP_SUL!K183="","*",SP_SUL!K183)</f>
        <v>254</v>
      </c>
      <c r="I183" s="113">
        <f>IF(SP_SUL!O183="","*",SP_SUL!O183)</f>
        <v>0.33333333333333331</v>
      </c>
      <c r="J183" s="113">
        <f>IF(SP_SUL!P183="","*",SP_SUL!P183)</f>
        <v>4.1666666666666664E-2</v>
      </c>
      <c r="K183" s="83" t="str">
        <f>IF(SP_SUL!AK183="","*",SP_SUL!AK183)</f>
        <v>-</v>
      </c>
      <c r="L183" s="83" t="str">
        <f>IF(SP_SUL!AM183="","*",SP_SUL!AM183)</f>
        <v>ZQBZB-ZRX</v>
      </c>
      <c r="M183" s="83">
        <f>IF(SP_SUL!AP183="","*",SP_SUL!AP183)</f>
        <v>254</v>
      </c>
      <c r="N183" s="83" t="str">
        <f>IF(SP_SUL!AM183="","*",SP_SUL!AM183)</f>
        <v>ZQBZB-ZRX</v>
      </c>
      <c r="O183" s="110">
        <f>IF(SP_SUL!BH183="","*",SP_SUL!BH183)</f>
        <v>1</v>
      </c>
      <c r="P183" s="147" t="str">
        <f>IF($A$2=1,IF(SP_SUL!BJ183="","*",SP_SUL!BJ183),IF(SP_SUL!BK183="","*",SP_SUL!BK183))</f>
        <v>*</v>
      </c>
    </row>
    <row r="184" spans="1:16">
      <c r="A184" s="82">
        <f>IF(SP_SUL!B184="","*",SP_SUL!B184)</f>
        <v>46087</v>
      </c>
      <c r="B184" s="83" t="str">
        <f>IF(SP_SUL!X184="","*",SP_SUL!X184)</f>
        <v>Oportunidade</v>
      </c>
      <c r="C184" s="83" t="str">
        <f>IF(SP_SUL!S184="","*",SP_SUL!S184)</f>
        <v>SP SUL</v>
      </c>
      <c r="D184" s="83" t="str">
        <f>IF(SP_SUL!T184="","*",SP_SUL!T184)</f>
        <v>ZBV-ZKE</v>
      </c>
      <c r="E184" s="83" t="str">
        <f>IF(SP_SUL!D184="","*",SP_SUL!D184)</f>
        <v>EDSON/NIVALDO (TP-819)</v>
      </c>
      <c r="F184" s="83" t="str">
        <f>IF(SP_SUL!H184="","*",SP_SUL!H184)</f>
        <v>-</v>
      </c>
      <c r="G184" s="83" t="str">
        <f>IF(SP_SUL!M184="","*",SP_SUL!M184)</f>
        <v>ZXI-ZVK</v>
      </c>
      <c r="H184" s="116">
        <f>IF(SP_SUL!K184="","*",SP_SUL!K184)</f>
        <v>224.45</v>
      </c>
      <c r="I184" s="113">
        <f>IF(SP_SUL!O184="","*",SP_SUL!O184)</f>
        <v>0.375</v>
      </c>
      <c r="J184" s="113">
        <f>IF(SP_SUL!P184="","*",SP_SUL!P184)</f>
        <v>6.25E-2</v>
      </c>
      <c r="K184" s="83" t="str">
        <f>IF(SP_SUL!AK184="","*",SP_SUL!AK184)</f>
        <v>-</v>
      </c>
      <c r="L184" s="83" t="str">
        <f>IF(SP_SUL!AM184="","*",SP_SUL!AM184)</f>
        <v>ZXI-ZVK</v>
      </c>
      <c r="M184" s="83">
        <f>IF(SP_SUL!AP184="","*",SP_SUL!AP184)</f>
        <v>224.45</v>
      </c>
      <c r="N184" s="83" t="str">
        <f>IF(SP_SUL!AM184="","*",SP_SUL!AM184)</f>
        <v>ZXI-ZVK</v>
      </c>
      <c r="O184" s="110" t="str">
        <f>IF(SP_SUL!BH184="","*",SP_SUL!BH184)</f>
        <v>*</v>
      </c>
      <c r="P184" s="147" t="str">
        <f>IF($A$2=1,IF(SP_SUL!BJ184="","*",SP_SUL!BJ184),IF(SP_SUL!BK184="","*",SP_SUL!BK184))</f>
        <v>*</v>
      </c>
    </row>
    <row r="185" spans="1:16">
      <c r="A185" s="82">
        <f>IF(SP_SUL!B185="","*",SP_SUL!B185)</f>
        <v>46087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ZBV-ZKE</v>
      </c>
      <c r="E185" s="83" t="str">
        <f>IF(SP_SUL!D185="","*",SP_SUL!D185)</f>
        <v>DANIEL (TP-647)</v>
      </c>
      <c r="F185" s="83" t="str">
        <f>IF(SP_SUL!H185="","*",SP_SUL!H185)</f>
        <v>-</v>
      </c>
      <c r="G185" s="83" t="str">
        <f>IF(SP_SUL!M185="","*",SP_SUL!M185)</f>
        <v>ZST-ZXI</v>
      </c>
      <c r="H185" s="116">
        <f>IF(SP_SUL!K185="","*",SP_SUL!K185)</f>
        <v>208.7</v>
      </c>
      <c r="I185" s="113">
        <f>IF(SP_SUL!O185="","*",SP_SUL!O185)</f>
        <v>0.375</v>
      </c>
      <c r="J185" s="113">
        <f>IF(SP_SUL!P185="","*",SP_SUL!P185)</f>
        <v>6.25E-2</v>
      </c>
      <c r="K185" s="83" t="str">
        <f>IF(SP_SUL!AK185="","*",SP_SUL!AK185)</f>
        <v>-</v>
      </c>
      <c r="L185" s="83" t="str">
        <f>IF(SP_SUL!AM185="","*",SP_SUL!AM185)</f>
        <v>ZST-ZXI</v>
      </c>
      <c r="M185" s="83">
        <f>IF(SP_SUL!AP185="","*",SP_SUL!AP185)</f>
        <v>208.7</v>
      </c>
      <c r="N185" s="83" t="str">
        <f>IF(SP_SUL!AM185="","*",SP_SUL!AM185)</f>
        <v>ZST-ZXI</v>
      </c>
      <c r="O185" s="110" t="str">
        <f>IF(SP_SUL!BH185="","*",SP_SUL!BH185)</f>
        <v>*</v>
      </c>
      <c r="P185" s="147" t="str">
        <f>IF($A$2=1,IF(SP_SUL!BJ185="","*",SP_SUL!BJ185),IF(SP_SUL!BK185="","*",SP_SUL!BK185))</f>
        <v>*</v>
      </c>
    </row>
    <row r="186" spans="1:16">
      <c r="A186" s="82">
        <f>IF(SP_SUL!B186="","*",SP_SUL!B186)</f>
        <v>46087</v>
      </c>
      <c r="B186" s="83" t="str">
        <f>IF(SP_SUL!X186="","*",SP_SUL!X186)</f>
        <v>Oportunidade</v>
      </c>
      <c r="C186" s="83" t="str">
        <f>IF(SP_SUL!S186="","*",SP_SUL!S186)</f>
        <v>SP SUL</v>
      </c>
      <c r="D186" s="83" t="str">
        <f>IF(SP_SUL!T186="","*",SP_SUL!T186)</f>
        <v>ZBV-ZKE</v>
      </c>
      <c r="E186" s="83" t="str">
        <f>IF(SP_SUL!D186="","*",SP_SUL!D186)</f>
        <v>ROGÉRIO (TP-730)</v>
      </c>
      <c r="F186" s="83" t="str">
        <f>IF(SP_SUL!H186="","*",SP_SUL!H186)</f>
        <v>ZYU2</v>
      </c>
      <c r="G186" s="83" t="str">
        <f>IF(SP_SUL!M186="","*",SP_SUL!M186)</f>
        <v>ZYU</v>
      </c>
      <c r="H186" s="116">
        <f>IF(SP_SUL!K186="","*",SP_SUL!K186)</f>
        <v>202</v>
      </c>
      <c r="I186" s="113">
        <f>IF(SP_SUL!O186="","*",SP_SUL!O186)</f>
        <v>0.375</v>
      </c>
      <c r="J186" s="113">
        <f>IF(SP_SUL!P186="","*",SP_SUL!P186)</f>
        <v>6.25E-2</v>
      </c>
      <c r="K186" s="83" t="str">
        <f>IF(SP_SUL!AK186="","*",SP_SUL!AK186)</f>
        <v>ZYU2</v>
      </c>
      <c r="L186" s="83" t="str">
        <f>IF(SP_SUL!AM186="","*",SP_SUL!AM186)</f>
        <v>ZYU</v>
      </c>
      <c r="M186" s="83">
        <f>IF(SP_SUL!AP186="","*",SP_SUL!AP186)</f>
        <v>202</v>
      </c>
      <c r="N186" s="83" t="str">
        <f>IF(SP_SUL!AM186="","*",SP_SUL!AM186)</f>
        <v>ZYU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>
        <f>IF(SP_SUL!B187="","*",SP_SUL!B187)</f>
        <v>46087</v>
      </c>
      <c r="B187" s="83" t="str">
        <f>IF(SP_SUL!X187="","*",SP_SUL!X187)</f>
        <v>Contrato</v>
      </c>
      <c r="C187" s="83" t="str">
        <f>IF(SP_SUL!S187="","*",SP_SUL!S187)</f>
        <v>SP SUL</v>
      </c>
      <c r="D187" s="83" t="str">
        <f>IF(SP_SUL!T187="","*",SP_SUL!T187)</f>
        <v>ZBV-ZKE</v>
      </c>
      <c r="E187" s="83" t="str">
        <f>IF(SP_SUL!D187="","*",SP_SUL!D187)</f>
        <v>V93</v>
      </c>
      <c r="F187" s="83" t="str">
        <f>IF(SP_SUL!H187="","*",SP_SUL!H187)</f>
        <v>ZYU1</v>
      </c>
      <c r="G187" s="83" t="str">
        <f>IF(SP_SUL!M187="","*",SP_SUL!M187)</f>
        <v>ZXP-ZFY</v>
      </c>
      <c r="H187" s="116">
        <f>IF(SP_SUL!K187="","*",SP_SUL!K187)</f>
        <v>190.07</v>
      </c>
      <c r="I187" s="113">
        <f>IF(SP_SUL!O187="","*",SP_SUL!O187)</f>
        <v>0.375</v>
      </c>
      <c r="J187" s="113">
        <f>IF(SP_SUL!P187="","*",SP_SUL!P187)</f>
        <v>0.16666666666666666</v>
      </c>
      <c r="K187" s="83" t="str">
        <f>IF(SP_SUL!AK187="","*",SP_SUL!AK187)</f>
        <v>ZYU1</v>
      </c>
      <c r="L187" s="83" t="str">
        <f>IF(SP_SUL!AM187="","*",SP_SUL!AM187)</f>
        <v>ZXP-ZFY</v>
      </c>
      <c r="M187" s="83">
        <f>IF(SP_SUL!AP187="","*",SP_SUL!AP187)</f>
        <v>190.07</v>
      </c>
      <c r="N187" s="83" t="str">
        <f>IF(SP_SUL!AM187="","*",SP_SUL!AM187)</f>
        <v>ZXP-ZFY</v>
      </c>
      <c r="O187" s="110" t="str">
        <f>IF(SP_SUL!BH187="","*",SP_SUL!BH187)</f>
        <v>*</v>
      </c>
      <c r="P187" s="147" t="str">
        <f>IF($A$2=1,IF(SP_SUL!BJ187="","*",SP_SUL!BJ187),IF(SP_SUL!BK187="","*",SP_SUL!BK187))</f>
        <v>*</v>
      </c>
    </row>
    <row r="188" spans="1:16">
      <c r="A188" s="82" t="str">
        <f>IF(SP_SUL!B188="","*",SP_SUL!B188)</f>
        <v>*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ZBV-ZKE</v>
      </c>
      <c r="E188" s="83" t="str">
        <f>IF(SP_SUL!D188="","*",SP_SUL!D188)</f>
        <v>ROBSON (TP-729)</v>
      </c>
      <c r="F188" s="83" t="str">
        <f>IF(SP_SUL!H188="","*",SP_SUL!H188)</f>
        <v>189ZFY</v>
      </c>
      <c r="G188" s="83" t="str">
        <f>IF(SP_SUL!M188="","*",SP_SUL!M188)</f>
        <v>ZDY-ZFY</v>
      </c>
      <c r="H188" s="116">
        <f>IF(SP_SUL!K188="","*",SP_SUL!K188)</f>
        <v>190.3</v>
      </c>
      <c r="I188" s="113">
        <f>IF(SP_SUL!O188="","*",SP_SUL!O188)</f>
        <v>0.41666666666666669</v>
      </c>
      <c r="J188" s="113">
        <f>IF(SP_SUL!P188="","*",SP_SUL!P188)</f>
        <v>6.25E-2</v>
      </c>
      <c r="K188" s="83" t="str">
        <f>IF(SP_SUL!AK188="","*",SP_SUL!AK188)</f>
        <v>189ZFY</v>
      </c>
      <c r="L188" s="83" t="str">
        <f>IF(SP_SUL!AM188="","*",SP_SUL!AM188)</f>
        <v>ZDY-ZFY</v>
      </c>
      <c r="M188" s="83">
        <f>IF(SP_SUL!AP188="","*",SP_SUL!AP188)</f>
        <v>190.3</v>
      </c>
      <c r="N188" s="83" t="str">
        <f>IF(SP_SUL!AM188="","*",SP_SUL!AM188)</f>
        <v>ZDY-ZFY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ZBV-ZKE</v>
      </c>
      <c r="E189" s="83" t="str">
        <f>IF(SP_SUL!D189="","*",SP_SUL!D189)</f>
        <v>JOSÉ  (TF-521)</v>
      </c>
      <c r="F189" s="83" t="str">
        <f>IF(SP_SUL!H189="","*",SP_SUL!H189)</f>
        <v>189ZFY</v>
      </c>
      <c r="G189" s="83" t="str">
        <f>IF(SP_SUL!M189="","*",SP_SUL!M189)</f>
        <v>ZDY-ZFY</v>
      </c>
      <c r="H189" s="116">
        <f>IF(SP_SUL!K189="","*",SP_SUL!K189)</f>
        <v>190.3</v>
      </c>
      <c r="I189" s="113">
        <f>IF(SP_SUL!O189="","*",SP_SUL!O189)</f>
        <v>0.41666666666666669</v>
      </c>
      <c r="J189" s="113">
        <f>IF(SP_SUL!P189="","*",SP_SUL!P189)</f>
        <v>6.25E-2</v>
      </c>
      <c r="K189" s="83" t="str">
        <f>IF(SP_SUL!AK189="","*",SP_SUL!AK189)</f>
        <v>189ZFY</v>
      </c>
      <c r="L189" s="83" t="str">
        <f>IF(SP_SUL!AM189="","*",SP_SUL!AM189)</f>
        <v>ZDY-ZFY</v>
      </c>
      <c r="M189" s="83">
        <f>IF(SP_SUL!AP189="","*",SP_SUL!AP189)</f>
        <v>190.3</v>
      </c>
      <c r="N189" s="83" t="str">
        <f>IF(SP_SUL!AM189="","*",SP_SUL!AM189)</f>
        <v>ZDY-ZFY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>
        <f>IF(SP_SUL!B190="","*",SP_SUL!B190)</f>
        <v>46087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ZBV-ZKE</v>
      </c>
      <c r="E190" s="83" t="str">
        <f>IF(SP_SUL!D190="","*",SP_SUL!D190)</f>
        <v>ROBSON (TF-701)</v>
      </c>
      <c r="F190" s="83" t="str">
        <f>IF(SP_SUL!H190="","*",SP_SUL!H190)</f>
        <v>ZXP189</v>
      </c>
      <c r="G190" s="83" t="str">
        <f>IF(SP_SUL!M190="","*",SP_SUL!M190)</f>
        <v>ZXP-ZFY</v>
      </c>
      <c r="H190" s="116">
        <f>IF(SP_SUL!K190="","*",SP_SUL!K190)</f>
        <v>187.58</v>
      </c>
      <c r="I190" s="113">
        <f>IF(SP_SUL!O190="","*",SP_SUL!O190)</f>
        <v>0.41666666666666669</v>
      </c>
      <c r="J190" s="113">
        <f>IF(SP_SUL!P190="","*",SP_SUL!P190)</f>
        <v>6.25E-2</v>
      </c>
      <c r="K190" s="83" t="str">
        <f>IF(SP_SUL!AK190="","*",SP_SUL!AK190)</f>
        <v>ZXP189</v>
      </c>
      <c r="L190" s="83" t="str">
        <f>IF(SP_SUL!AM190="","*",SP_SUL!AM190)</f>
        <v>ZXP-ZFY</v>
      </c>
      <c r="M190" s="83">
        <f>IF(SP_SUL!AP190="","*",SP_SUL!AP190)</f>
        <v>187.58</v>
      </c>
      <c r="N190" s="83" t="str">
        <f>IF(SP_SUL!AM190="","*",SP_SUL!AM190)</f>
        <v>ZXP-ZFY</v>
      </c>
      <c r="O190" s="110" t="str">
        <f>IF(SP_SUL!BH190="","*",SP_SUL!BH190)</f>
        <v>*</v>
      </c>
      <c r="P190" s="147" t="str">
        <f>IF($A$2=1,IF(SP_SUL!BJ190="","*",SP_SUL!BJ190),IF(SP_SUL!BK190="","*",SP_SUL!BK190))</f>
        <v>*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W59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>
        <f>IF(SP_SUL!B193="","*",SP_SUL!B193)</f>
        <v>46087</v>
      </c>
      <c r="B193" s="83" t="str">
        <f>IF(SP_SUL!X193="","*",SP_SUL!X193)</f>
        <v>Contrato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SUPER ZEM</v>
      </c>
      <c r="F193" s="83" t="str">
        <f>IF(SP_SUL!H193="","*",SP_SUL!H193)</f>
        <v>-</v>
      </c>
      <c r="G193" s="83" t="str">
        <f>IF(SP_SUL!M193="","*",SP_SUL!M193)</f>
        <v>ZYQ-ZEM</v>
      </c>
      <c r="H193" s="116">
        <f>IF(SP_SUL!K193="","*",SP_SUL!K193)</f>
        <v>127.676</v>
      </c>
      <c r="I193" s="113">
        <f>IF(SP_SUL!O193="","*",SP_SUL!O193)</f>
        <v>0.375</v>
      </c>
      <c r="J193" s="113">
        <f>IF(SP_SUL!P193="","*",SP_SUL!P193)</f>
        <v>0.20833333333333334</v>
      </c>
      <c r="K193" s="83" t="str">
        <f>IF(SP_SUL!AK193="","*",SP_SUL!AK193)</f>
        <v>-</v>
      </c>
      <c r="L193" s="83" t="str">
        <f>IF(SP_SUL!AM193="","*",SP_SUL!AM193)</f>
        <v>ZYQ-ZEM</v>
      </c>
      <c r="M193" s="83">
        <f>IF(SP_SUL!AP193="","*",SP_SUL!AP193)</f>
        <v>127.676</v>
      </c>
      <c r="N193" s="83" t="str">
        <f>IF(SP_SUL!AM193="","*",SP_SUL!AM193)</f>
        <v>ZYQ-ZEM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>
        <f>IF(SP_SUL!B194="","*",SP_SUL!B194)</f>
        <v>46087</v>
      </c>
      <c r="B194" s="83" t="str">
        <f>IF(SP_SUL!X194="","*",SP_SUL!X194)</f>
        <v>Contrato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>EDSON (TP-719)</v>
      </c>
      <c r="F194" s="83" t="str">
        <f>IF(SP_SUL!H194="","*",SP_SUL!H194)</f>
        <v>-</v>
      </c>
      <c r="G194" s="83" t="str">
        <f>IF(SP_SUL!M194="","*",SP_SUL!M194)</f>
        <v>ZYQ-ZEM</v>
      </c>
      <c r="H194" s="116">
        <f>IF(SP_SUL!K194="","*",SP_SUL!K194)</f>
        <v>129.16999999999999</v>
      </c>
      <c r="I194" s="113">
        <f>IF(SP_SUL!O194="","*",SP_SUL!O194)</f>
        <v>0.375</v>
      </c>
      <c r="J194" s="113">
        <f>IF(SP_SUL!P194="","*",SP_SUL!P194)</f>
        <v>6.9444444444444447E-4</v>
      </c>
      <c r="K194" s="83" t="str">
        <f>IF(SP_SUL!AK194="","*",SP_SUL!AK194)</f>
        <v>-</v>
      </c>
      <c r="L194" s="83" t="str">
        <f>IF(SP_SUL!AM194="","*",SP_SUL!AM194)</f>
        <v>ZYQ-ZEM</v>
      </c>
      <c r="M194" s="83">
        <f>IF(SP_SUL!AP194="","*",SP_SUL!AP194)</f>
        <v>129.16999999999999</v>
      </c>
      <c r="N194" s="83" t="str">
        <f>IF(SP_SUL!AM194="","*",SP_SUL!AM194)</f>
        <v>ZYQ-ZEM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>
        <f>IF(SP_SUL!B195="","*",SP_SUL!B195)</f>
        <v>46087</v>
      </c>
      <c r="B195" s="83" t="str">
        <f>IF(SP_SUL!X195="","*",SP_SUL!X195)</f>
        <v>Contrato</v>
      </c>
      <c r="C195" s="83" t="str">
        <f>IF(SP_SUL!S195="","*",SP_SUL!S195)</f>
        <v>SP SUL</v>
      </c>
      <c r="D195" s="83" t="str">
        <f>IF(SP_SUL!T195="","*",SP_SUL!T195)</f>
        <v>ZKE-ZEV</v>
      </c>
      <c r="E195" s="83" t="str">
        <f>IF(SP_SUL!D195="","*",SP_SUL!D195)</f>
        <v>EDSON (TP-719)</v>
      </c>
      <c r="F195" s="83" t="str">
        <f>IF(SP_SUL!H195="","*",SP_SUL!H195)</f>
        <v>*</v>
      </c>
      <c r="G195" s="83" t="str">
        <f>IF(SP_SUL!M195="","*",SP_SUL!M195)</f>
        <v>ZYQ-ZEM</v>
      </c>
      <c r="H195" s="116">
        <f>IF(SP_SUL!K195="","*",SP_SUL!K195)</f>
        <v>129.16999999999999</v>
      </c>
      <c r="I195" s="113">
        <f>IF(SP_SUL!O195="","*",SP_SUL!O195)</f>
        <v>0.375</v>
      </c>
      <c r="J195" s="113">
        <f>IF(SP_SUL!P195="","*",SP_SUL!P195)</f>
        <v>6.9444444444444447E-4</v>
      </c>
      <c r="K195" s="83">
        <f>IF(SP_SUL!AK195="","*",SP_SUL!AK195)</f>
        <v>0</v>
      </c>
      <c r="L195" s="83" t="str">
        <f>IF(SP_SUL!AM195="","*",SP_SUL!AM195)</f>
        <v>ZYQ-ZEM</v>
      </c>
      <c r="M195" s="83">
        <f>IF(SP_SUL!AP195="","*",SP_SUL!AP195)</f>
        <v>129.16999999999999</v>
      </c>
      <c r="N195" s="83" t="str">
        <f>IF(SP_SUL!AM195="","*",SP_SUL!AM195)</f>
        <v>ZYQ-ZEM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>
        <f>IF(SP_SUL!B196="","*",SP_SUL!B196)</f>
        <v>46087</v>
      </c>
      <c r="B196" s="83" t="str">
        <f>IF(SP_SUL!X196="","*",SP_SUL!X196)</f>
        <v>Contrato</v>
      </c>
      <c r="C196" s="83" t="str">
        <f>IF(SP_SUL!S196="","*",SP_SUL!S196)</f>
        <v>SP SUL</v>
      </c>
      <c r="D196" s="83" t="str">
        <f>IF(SP_SUL!T196="","*",SP_SUL!T196)</f>
        <v>ZKE-ZEV</v>
      </c>
      <c r="E196" s="83" t="str">
        <f>IF(SP_SUL!D196="","*",SP_SUL!D196)</f>
        <v>V89</v>
      </c>
      <c r="F196" s="83" t="str">
        <f>IF(SP_SUL!H196="","*",SP_SUL!H196)</f>
        <v>ZEM130-1</v>
      </c>
      <c r="G196" s="83" t="str">
        <f>IF(SP_SUL!M196="","*",SP_SUL!M196)</f>
        <v>ZYQ-ZEM</v>
      </c>
      <c r="H196" s="116">
        <f>IF(SP_SUL!K196="","*",SP_SUL!K196)</f>
        <v>134</v>
      </c>
      <c r="I196" s="113">
        <f>IF(SP_SUL!O196="","*",SP_SUL!O196)</f>
        <v>0.33333333333333331</v>
      </c>
      <c r="J196" s="113">
        <f>IF(SP_SUL!P196="","*",SP_SUL!P196)</f>
        <v>6.9444444444444447E-4</v>
      </c>
      <c r="K196" s="83" t="str">
        <f>IF(SP_SUL!AK196="","*",SP_SUL!AK196)</f>
        <v>ZEM130-1</v>
      </c>
      <c r="L196" s="83" t="str">
        <f>IF(SP_SUL!AM196="","*",SP_SUL!AM196)</f>
        <v>ZYQ-ZEM</v>
      </c>
      <c r="M196" s="83">
        <f>IF(SP_SUL!AP196="","*",SP_SUL!AP196)</f>
        <v>134</v>
      </c>
      <c r="N196" s="83" t="str">
        <f>IF(SP_SUL!AM196="","*",SP_SUL!AM196)</f>
        <v>ZYQ-ZEM</v>
      </c>
      <c r="O196" s="110">
        <f>IF(SP_SUL!BH196="","*",SP_SUL!BH196)</f>
        <v>0</v>
      </c>
      <c r="P196" s="147" t="str">
        <f>IF($A$2=1,IF(SP_SUL!BJ196="","*",SP_SUL!BJ196),IF(SP_SUL!BK196="","*",SP_SUL!BK196))</f>
        <v>Não solicita MC1/ RDC avariado</v>
      </c>
    </row>
    <row r="197" spans="1:16">
      <c r="A197" s="82">
        <f>IF(SP_SUL!B197="","*",SP_SUL!B197)</f>
        <v>46087</v>
      </c>
      <c r="B197" s="83" t="str">
        <f>IF(SP_SUL!X197="","*",SP_SUL!X197)</f>
        <v>Contrato</v>
      </c>
      <c r="C197" s="83" t="str">
        <f>IF(SP_SUL!S197="","*",SP_SUL!S197)</f>
        <v>SP SUL</v>
      </c>
      <c r="D197" s="83" t="str">
        <f>IF(SP_SUL!T197="","*",SP_SUL!T197)</f>
        <v>ZKE-ZEV</v>
      </c>
      <c r="E197" s="83" t="str">
        <f>IF(SP_SUL!D197="","*",SP_SUL!D197)</f>
        <v>CLEBISON (TP-728)</v>
      </c>
      <c r="F197" s="83" t="str">
        <f>IF(SP_SUL!H197="","*",SP_SUL!H197)</f>
        <v>-</v>
      </c>
      <c r="G197" s="83" t="str">
        <f>IF(SP_SUL!M197="","*",SP_SUL!M197)</f>
        <v>ZYQ-ZEM</v>
      </c>
      <c r="H197" s="116">
        <f>IF(SP_SUL!K197="","*",SP_SUL!K197)</f>
        <v>135.16499999999999</v>
      </c>
      <c r="I197" s="113">
        <f>IF(SP_SUL!O197="","*",SP_SUL!O197)</f>
        <v>0.375</v>
      </c>
      <c r="J197" s="113">
        <f>IF(SP_SUL!P197="","*",SP_SUL!P197)</f>
        <v>6.9444444444444447E-4</v>
      </c>
      <c r="K197" s="83" t="str">
        <f>IF(SP_SUL!AK197="","*",SP_SUL!AK197)</f>
        <v>-</v>
      </c>
      <c r="L197" s="83" t="str">
        <f>IF(SP_SUL!AM197="","*",SP_SUL!AM197)</f>
        <v>ZYQ-ZEM</v>
      </c>
      <c r="M197" s="83">
        <f>IF(SP_SUL!AP197="","*",SP_SUL!AP197)</f>
        <v>135.16499999999999</v>
      </c>
      <c r="N197" s="83" t="str">
        <f>IF(SP_SUL!AM197="","*",SP_SUL!AM197)</f>
        <v>ZYQ-ZEM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>
        <f>IF(SP_SUL!B198="","*",SP_SUL!B198)</f>
        <v>46087</v>
      </c>
      <c r="B198" s="83" t="str">
        <f>IF(SP_SUL!X198="","*",SP_SUL!X198)</f>
        <v>Contrato</v>
      </c>
      <c r="C198" s="83" t="str">
        <f>IF(SP_SUL!S198="","*",SP_SUL!S198)</f>
        <v>SP SUL</v>
      </c>
      <c r="D198" s="83" t="str">
        <f>IF(SP_SUL!T198="","*",SP_SUL!T198)</f>
        <v>ZKE-ZEV</v>
      </c>
      <c r="E198" s="83" t="str">
        <f>IF(SP_SUL!D198="","*",SP_SUL!D198)</f>
        <v>ISMAEL(TP-726)</v>
      </c>
      <c r="F198" s="83" t="str">
        <f>IF(SP_SUL!H198="","*",SP_SUL!H198)</f>
        <v>-</v>
      </c>
      <c r="G198" s="83" t="str">
        <f>IF(SP_SUL!M198="","*",SP_SUL!M198)</f>
        <v>ZYQ-ZEM</v>
      </c>
      <c r="H198" s="116">
        <f>IF(SP_SUL!K198="","*",SP_SUL!K198)</f>
        <v>135.16499999999999</v>
      </c>
      <c r="I198" s="113">
        <f>IF(SP_SUL!O198="","*",SP_SUL!O198)</f>
        <v>0.375</v>
      </c>
      <c r="J198" s="113">
        <f>IF(SP_SUL!P198="","*",SP_SUL!P198)</f>
        <v>6.9444444444444447E-4</v>
      </c>
      <c r="K198" s="83" t="str">
        <f>IF(SP_SUL!AK198="","*",SP_SUL!AK198)</f>
        <v>-</v>
      </c>
      <c r="L198" s="83" t="str">
        <f>IF(SP_SUL!AM198="","*",SP_SUL!AM198)</f>
        <v>ZYQ-ZEM</v>
      </c>
      <c r="M198" s="83">
        <f>IF(SP_SUL!AP198="","*",SP_SUL!AP198)</f>
        <v>135.16499999999999</v>
      </c>
      <c r="N198" s="83" t="str">
        <f>IF(SP_SUL!AM198="","*",SP_SUL!AM198)</f>
        <v>ZYQ-ZEM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46087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ZKE-ZEV</v>
      </c>
      <c r="E201" s="83" t="str">
        <f>IF(SP_SUL!D201="","*",SP_SUL!D201)</f>
        <v>MOD ZRB</v>
      </c>
      <c r="F201" s="83" t="str">
        <f>IF(SP_SUL!H201="","*",SP_SUL!H201)</f>
        <v>-</v>
      </c>
      <c r="G201" s="83" t="str">
        <f>IF(SP_SUL!M201="","*",SP_SUL!M201)</f>
        <v>ZEJ-ZRB</v>
      </c>
      <c r="H201" s="116">
        <f>IF(SP_SUL!K201="","*",SP_SUL!K201)</f>
        <v>145.9</v>
      </c>
      <c r="I201" s="113">
        <f>IF(SP_SUL!O201="","*",SP_SUL!O201)</f>
        <v>0.33333333333333331</v>
      </c>
      <c r="J201" s="113">
        <f>IF(SP_SUL!P201="","*",SP_SUL!P201)</f>
        <v>0.33333333333333331</v>
      </c>
      <c r="K201" s="83" t="str">
        <f>IF(SP_SUL!AK201="","*",SP_SUL!AK201)</f>
        <v>-</v>
      </c>
      <c r="L201" s="83" t="str">
        <f>IF(SP_SUL!AM201="","*",SP_SUL!AM201)</f>
        <v>ZEJ-ZRB</v>
      </c>
      <c r="M201" s="83">
        <f>IF(SP_SUL!AP201="","*",SP_SUL!AP201)</f>
        <v>145.9</v>
      </c>
      <c r="N201" s="83" t="str">
        <f>IF(SP_SUL!AM201="","*",SP_SUL!AM201)</f>
        <v>ZEJ-ZRB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>
        <f>IF(SP_SUL!B202="","*",SP_SUL!B202)</f>
        <v>46087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ZKE-ZEV</v>
      </c>
      <c r="E202" s="83" t="str">
        <f>IF(SP_SUL!D202="","*",SP_SUL!D202)</f>
        <v>W96</v>
      </c>
      <c r="F202" s="83" t="str">
        <f>IF(SP_SUL!H202="","*",SP_SUL!H202)</f>
        <v xml:space="preserve">ZEM1 </v>
      </c>
      <c r="G202" s="83" t="str">
        <f>IF(SP_SUL!M202="","*",SP_SUL!M202)</f>
        <v>ZEJ-ZEV</v>
      </c>
      <c r="H202" s="116">
        <f>IF(SP_SUL!K202="","*",SP_SUL!K202)</f>
        <v>149.4</v>
      </c>
      <c r="I202" s="113">
        <f>IF(SP_SUL!O202="","*",SP_SUL!O202)</f>
        <v>0.31944444444444442</v>
      </c>
      <c r="J202" s="113">
        <f>IF(SP_SUL!P202="","*",SP_SUL!P202)</f>
        <v>6.9444444444444447E-4</v>
      </c>
      <c r="K202" s="83" t="str">
        <f>IF(SP_SUL!AK202="","*",SP_SUL!AK202)</f>
        <v xml:space="preserve">ZEM1 </v>
      </c>
      <c r="L202" s="83" t="str">
        <f>IF(SP_SUL!AM202="","*",SP_SUL!AM202)</f>
        <v>ZEJ-ZEV</v>
      </c>
      <c r="M202" s="83">
        <f>IF(SP_SUL!AP202="","*",SP_SUL!AP202)</f>
        <v>149.4</v>
      </c>
      <c r="N202" s="83" t="str">
        <f>IF(SP_SUL!AM202="","*",SP_SUL!AM202)</f>
        <v>ZEJ-ZEV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>
        <f>IF(SP_SUL!B203="","*",SP_SUL!B203)</f>
        <v>46087</v>
      </c>
      <c r="B203" s="83" t="str">
        <f>IF(SP_SUL!X203="","*",SP_SUL!X203)</f>
        <v>Contrato</v>
      </c>
      <c r="C203" s="83" t="str">
        <f>IF(SP_SUL!S203="","*",SP_SUL!S203)</f>
        <v>SP SUL</v>
      </c>
      <c r="D203" s="83" t="str">
        <f>IF(SP_SUL!T203="","*",SP_SUL!T203)</f>
        <v>ZKE-ZEV</v>
      </c>
      <c r="E203" s="83" t="str">
        <f>IF(SP_SUL!D203="","*",SP_SUL!D203)</f>
        <v>W99</v>
      </c>
      <c r="F203" s="83" t="str">
        <f>IF(SP_SUL!H203="","*",SP_SUL!H203)</f>
        <v>ZEM1</v>
      </c>
      <c r="G203" s="83" t="str">
        <f>IF(SP_SUL!M203="","*",SP_SUL!M203)</f>
        <v>ZEJ-ZEV</v>
      </c>
      <c r="H203" s="116">
        <f>IF(SP_SUL!K203="","*",SP_SUL!K203)</f>
        <v>150.69999999999999</v>
      </c>
      <c r="I203" s="113">
        <f>IF(SP_SUL!O203="","*",SP_SUL!O203)</f>
        <v>0.30555555555555558</v>
      </c>
      <c r="J203" s="113">
        <f>IF(SP_SUL!P203="","*",SP_SUL!P203)</f>
        <v>6.9444444444444447E-4</v>
      </c>
      <c r="K203" s="83" t="str">
        <f>IF(SP_SUL!AK203="","*",SP_SUL!AK203)</f>
        <v>ZEM1</v>
      </c>
      <c r="L203" s="83" t="str">
        <f>IF(SP_SUL!AM203="","*",SP_SUL!AM203)</f>
        <v>ZEJ-ZEV</v>
      </c>
      <c r="M203" s="83">
        <f>IF(SP_SUL!AP203="","*",SP_SUL!AP203)</f>
        <v>150.69999999999999</v>
      </c>
      <c r="N203" s="83" t="str">
        <f>IF(SP_SUL!AM203="","*",SP_SUL!AM203)</f>
        <v>ZEJ-ZEV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>
        <f>IF(SP_SUL!B204="","*",SP_SUL!B204)</f>
        <v>46087</v>
      </c>
      <c r="B204" s="83" t="str">
        <f>IF(SP_SUL!X204="","*",SP_SUL!X204)</f>
        <v>Contrato</v>
      </c>
      <c r="C204" s="83" t="str">
        <f>IF(SP_SUL!S204="","*",SP_SUL!S204)</f>
        <v>SP SUL</v>
      </c>
      <c r="D204" s="83" t="str">
        <f>IF(SP_SUL!T204="","*",SP_SUL!T204)</f>
        <v>ZKE-ZEV</v>
      </c>
      <c r="E204" s="83" t="str">
        <f>IF(SP_SUL!D204="","*",SP_SUL!D204)</f>
        <v>V95</v>
      </c>
      <c r="F204" s="83" t="str">
        <f>IF(SP_SUL!H204="","*",SP_SUL!H204)</f>
        <v>ZEM1301</v>
      </c>
      <c r="G204" s="83" t="str">
        <f>IF(SP_SUL!M204="","*",SP_SUL!M204)</f>
        <v>ZEJ-ZEV</v>
      </c>
      <c r="H204" s="116">
        <f>IF(SP_SUL!K204="","*",SP_SUL!K204)</f>
        <v>150.80000000000001</v>
      </c>
      <c r="I204" s="113">
        <f>IF(SP_SUL!O204="","*",SP_SUL!O204)</f>
        <v>0.29166666666666669</v>
      </c>
      <c r="J204" s="113">
        <f>IF(SP_SUL!P204="","*",SP_SUL!P204)</f>
        <v>6.9444444444444447E-4</v>
      </c>
      <c r="K204" s="83" t="str">
        <f>IF(SP_SUL!AK204="","*",SP_SUL!AK204)</f>
        <v>ZEM1301</v>
      </c>
      <c r="L204" s="83" t="str">
        <f>IF(SP_SUL!AM204="","*",SP_SUL!AM204)</f>
        <v>ZEJ-ZEV</v>
      </c>
      <c r="M204" s="83">
        <f>IF(SP_SUL!AP204="","*",SP_SUL!AP204)</f>
        <v>150.80000000000001</v>
      </c>
      <c r="N204" s="83" t="str">
        <f>IF(SP_SUL!AM204="","*",SP_SUL!AM204)</f>
        <v>ZEJ-ZEV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>
        <f>IF(SP_SUL!B205="","*",SP_SUL!B205)</f>
        <v>46087</v>
      </c>
      <c r="B205" s="83" t="str">
        <f>IF(SP_SUL!X205="","*",SP_SUL!X205)</f>
        <v>Contrato</v>
      </c>
      <c r="C205" s="83" t="str">
        <f>IF(SP_SUL!S205="","*",SP_SUL!S205)</f>
        <v>SP SUL</v>
      </c>
      <c r="D205" s="83" t="str">
        <f>IF(SP_SUL!T205="","*",SP_SUL!T205)</f>
        <v>ZKE-ZEV</v>
      </c>
      <c r="E205" s="83" t="str">
        <f>IF(SP_SUL!D205="","*",SP_SUL!D205)</f>
        <v>W97</v>
      </c>
      <c r="F205" s="83" t="str">
        <f>IF(SP_SUL!H205="","*",SP_SUL!H205)</f>
        <v>Z3VZEV1</v>
      </c>
      <c r="G205" s="83" t="str">
        <f>IF(SP_SUL!M205="","*",SP_SUL!M205)</f>
        <v>ZEJ-ZEV</v>
      </c>
      <c r="H205" s="116">
        <f>IF(SP_SUL!K205="","*",SP_SUL!K205)</f>
        <v>151</v>
      </c>
      <c r="I205" s="113">
        <f>IF(SP_SUL!O205="","*",SP_SUL!O205)</f>
        <v>0.2986111111111111</v>
      </c>
      <c r="J205" s="113">
        <f>IF(SP_SUL!P205="","*",SP_SUL!P205)</f>
        <v>6.9444444444444447E-4</v>
      </c>
      <c r="K205" s="83" t="str">
        <f>IF(SP_SUL!AK205="","*",SP_SUL!AK205)</f>
        <v>Z3VZEV1</v>
      </c>
      <c r="L205" s="83" t="str">
        <f>IF(SP_SUL!AM205="","*",SP_SUL!AM205)</f>
        <v>ZEJ-ZEV</v>
      </c>
      <c r="M205" s="83">
        <f>IF(SP_SUL!AP205="","*",SP_SUL!AP205)</f>
        <v>151</v>
      </c>
      <c r="N205" s="83" t="str">
        <f>IF(SP_SUL!AM205="","*",SP_SUL!AM205)</f>
        <v>ZEJ-ZEV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>
        <f>IF(SP_SUL!B206="","*",SP_SUL!B206)</f>
        <v>46087</v>
      </c>
      <c r="B206" s="83" t="str">
        <f>IF(SP_SUL!X206="","*",SP_SUL!X206)</f>
        <v>Contrato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V96</v>
      </c>
      <c r="F206" s="83" t="str">
        <f>IF(SP_SUL!H206="","*",SP_SUL!H206)</f>
        <v>K67ZEV2</v>
      </c>
      <c r="G206" s="83" t="str">
        <f>IF(SP_SUL!M206="","*",SP_SUL!M206)</f>
        <v>ZEJ-ZEV</v>
      </c>
      <c r="H206" s="116">
        <f>IF(SP_SUL!K206="","*",SP_SUL!K206)</f>
        <v>150.9</v>
      </c>
      <c r="I206" s="113">
        <f>IF(SP_SUL!O206="","*",SP_SUL!O206)</f>
        <v>0.29166666666666669</v>
      </c>
      <c r="J206" s="113">
        <f>IF(SP_SUL!P206="","*",SP_SUL!P206)</f>
        <v>6.9444444444444447E-4</v>
      </c>
      <c r="K206" s="83" t="str">
        <f>IF(SP_SUL!AK206="","*",SP_SUL!AK206)</f>
        <v>K67ZEV2</v>
      </c>
      <c r="L206" s="83" t="str">
        <f>IF(SP_SUL!AM206="","*",SP_SUL!AM206)</f>
        <v>ZEJ-ZEV</v>
      </c>
      <c r="M206" s="83">
        <f>IF(SP_SUL!AP206="","*",SP_SUL!AP206)</f>
        <v>150.9</v>
      </c>
      <c r="N206" s="83" t="str">
        <f>IF(SP_SUL!AM206="","*",SP_SUL!AM206)</f>
        <v>ZEJ-ZEV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46087</v>
      </c>
      <c r="B209" s="83" t="str">
        <f>IF(SP_SUL!X209="","*",SP_SUL!X209)</f>
        <v>Contrato</v>
      </c>
      <c r="C209" s="83" t="str">
        <f>IF(SP_SUL!S209="","*",SP_SUL!S209)</f>
        <v>SP SUL</v>
      </c>
      <c r="D209" s="83" t="str">
        <f>IF(SP_SUL!T209="","*",SP_SUL!T209)</f>
        <v>ZEV-ZPT</v>
      </c>
      <c r="E209" s="83" t="str">
        <f>IF(SP_SUL!D209="","*",SP_SUL!D209)</f>
        <v>MOD ZEZ</v>
      </c>
      <c r="F209" s="83" t="str">
        <f>IF(SP_SUL!H209="","*",SP_SUL!H209)</f>
        <v>-</v>
      </c>
      <c r="G209" s="83" t="str">
        <f>IF(SP_SUL!M209="","*",SP_SUL!M209)</f>
        <v>ZXW-ZEZ</v>
      </c>
      <c r="H209" s="116">
        <f>IF(SP_SUL!K209="","*",SP_SUL!K209)</f>
        <v>75.2</v>
      </c>
      <c r="I209" s="113">
        <f>IF(SP_SUL!O209="","*",SP_SUL!O209)</f>
        <v>0.375</v>
      </c>
      <c r="J209" s="113">
        <f>IF(SP_SUL!P209="","*",SP_SUL!P209)</f>
        <v>0.16666666666666666</v>
      </c>
      <c r="K209" s="83" t="str">
        <f>IF(SP_SUL!AK209="","*",SP_SUL!AK209)</f>
        <v>-</v>
      </c>
      <c r="L209" s="83" t="str">
        <f>IF(SP_SUL!AM209="","*",SP_SUL!AM209)</f>
        <v>ZXW-ZEZ</v>
      </c>
      <c r="M209" s="83">
        <f>IF(SP_SUL!AP209="","*",SP_SUL!AP209)</f>
        <v>75.2</v>
      </c>
      <c r="N209" s="83" t="str">
        <f>IF(SP_SUL!AM209="","*",SP_SUL!AM209)</f>
        <v>ZXW-ZEZ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>
        <f>IF(SP_SUL!B210="","*",SP_SUL!B210)</f>
        <v>46087</v>
      </c>
      <c r="B210" s="83" t="str">
        <f>IF(SP_SUL!X210="","*",SP_SUL!X210)</f>
        <v>Contrato</v>
      </c>
      <c r="C210" s="83" t="str">
        <f>IF(SP_SUL!S210="","*",SP_SUL!S210)</f>
        <v>SP SUL</v>
      </c>
      <c r="D210" s="83" t="str">
        <f>IF(SP_SUL!T210="","*",SP_SUL!T210)</f>
        <v>ZEV-ZPT</v>
      </c>
      <c r="E210" s="83" t="str">
        <f>IF(SP_SUL!D210="","*",SP_SUL!D210)</f>
        <v>W61</v>
      </c>
      <c r="F210" s="83" t="str">
        <f>IF(SP_SUL!H210="","*",SP_SUL!H210)</f>
        <v>K67ZEV2</v>
      </c>
      <c r="G210" s="83" t="str">
        <f>IF(SP_SUL!M210="","*",SP_SUL!M210)</f>
        <v>ZXW-ZEZ</v>
      </c>
      <c r="H210" s="116">
        <f>IF(SP_SUL!K210="","*",SP_SUL!K210)</f>
        <v>76.2</v>
      </c>
      <c r="I210" s="113">
        <f>IF(SP_SUL!O210="","*",SP_SUL!O210)</f>
        <v>0.32291666666666669</v>
      </c>
      <c r="J210" s="113">
        <f>IF(SP_SUL!P210="","*",SP_SUL!P210)</f>
        <v>6.9444444444444447E-4</v>
      </c>
      <c r="K210" s="83" t="str">
        <f>IF(SP_SUL!AK210="","*",SP_SUL!AK210)</f>
        <v>K67ZEV2</v>
      </c>
      <c r="L210" s="83" t="str">
        <f>IF(SP_SUL!AM210="","*",SP_SUL!AM210)</f>
        <v>ZXW-ZEZ</v>
      </c>
      <c r="M210" s="83">
        <f>IF(SP_SUL!AP210="","*",SP_SUL!AP210)</f>
        <v>76.2</v>
      </c>
      <c r="N210" s="83" t="str">
        <f>IF(SP_SUL!AM210="","*",SP_SUL!AM210)</f>
        <v>ZXW-ZEZ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>
        <f>IF(SP_SUL!B211="","*",SP_SUL!B211)</f>
        <v>46087</v>
      </c>
      <c r="B211" s="83" t="str">
        <f>IF(SP_SUL!X211="","*",SP_SUL!X211)</f>
        <v>Contrato</v>
      </c>
      <c r="C211" s="83" t="str">
        <f>IF(SP_SUL!S211="","*",SP_SUL!S211)</f>
        <v>SP SUL</v>
      </c>
      <c r="D211" s="83" t="str">
        <f>IF(SP_SUL!T211="","*",SP_SUL!T211)</f>
        <v>ZEV-ZPT</v>
      </c>
      <c r="E211" s="83" t="str">
        <f>IF(SP_SUL!D211="","*",SP_SUL!D211)</f>
        <v>MODERNIZAÇÃO TURMA 2</v>
      </c>
      <c r="F211" s="83" t="str">
        <f>IF(SP_SUL!H211="","*",SP_SUL!H211)</f>
        <v>-</v>
      </c>
      <c r="G211" s="83" t="str">
        <f>IF(SP_SUL!M211="","*",SP_SUL!M211)</f>
        <v>ZXW-ZEZ</v>
      </c>
      <c r="H211" s="116">
        <f>IF(SP_SUL!K211="","*",SP_SUL!K211)</f>
        <v>80.760000000000005</v>
      </c>
      <c r="I211" s="113">
        <f>IF(SP_SUL!O211="","*",SP_SUL!O211)</f>
        <v>0.375</v>
      </c>
      <c r="J211" s="113">
        <f>IF(SP_SUL!P211="","*",SP_SUL!P211)</f>
        <v>6.9444444444444447E-4</v>
      </c>
      <c r="K211" s="83" t="str">
        <f>IF(SP_SUL!AK211="","*",SP_SUL!AK211)</f>
        <v>-</v>
      </c>
      <c r="L211" s="83" t="str">
        <f>IF(SP_SUL!AM211="","*",SP_SUL!AM211)</f>
        <v>ZXW-ZEZ</v>
      </c>
      <c r="M211" s="83">
        <f>IF(SP_SUL!AP211="","*",SP_SUL!AP211)</f>
        <v>80.760000000000005</v>
      </c>
      <c r="N211" s="83" t="str">
        <f>IF(SP_SUL!AM211="","*",SP_SUL!AM211)</f>
        <v>ZXW-ZEZ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46087</v>
      </c>
      <c r="B213" s="83" t="str">
        <f>IF(SP_SUL!X213="","*",SP_SUL!X213)</f>
        <v>Contrato</v>
      </c>
      <c r="C213" s="83" t="str">
        <f>IF(SP_SUL!S213="","*",SP_SUL!S213)</f>
        <v>SP SUL</v>
      </c>
      <c r="D213" s="83" t="str">
        <f>IF(SP_SUL!T213="","*",SP_SUL!T213)</f>
        <v>ZEV-ZPT</v>
      </c>
      <c r="E213" s="83" t="str">
        <f>IF(SP_SUL!D213="","*",SP_SUL!D213)</f>
        <v>MOD ZGP</v>
      </c>
      <c r="F213" s="83" t="str">
        <f>IF(SP_SUL!H213="","*",SP_SUL!H213)</f>
        <v>-</v>
      </c>
      <c r="G213" s="83" t="str">
        <f>IF(SP_SUL!M213="","*",SP_SUL!M213)</f>
        <v>ZGP</v>
      </c>
      <c r="H213" s="116">
        <f>IF(SP_SUL!K213="","*",SP_SUL!K213)</f>
        <v>102</v>
      </c>
      <c r="I213" s="113">
        <f>IF(SP_SUL!O213="","*",SP_SUL!O213)</f>
        <v>0.33333333333333331</v>
      </c>
      <c r="J213" s="113">
        <f>IF(SP_SUL!P213="","*",SP_SUL!P213)</f>
        <v>0.22916666666666666</v>
      </c>
      <c r="K213" s="83" t="str">
        <f>IF(SP_SUL!AK213="","*",SP_SUL!AK213)</f>
        <v>-</v>
      </c>
      <c r="L213" s="83" t="str">
        <f>IF(SP_SUL!AM213="","*",SP_SUL!AM213)</f>
        <v>ZGP</v>
      </c>
      <c r="M213" s="83">
        <f>IF(SP_SUL!AP213="","*",SP_SUL!AP213)</f>
        <v>102</v>
      </c>
      <c r="N213" s="83" t="str">
        <f>IF(SP_SUL!AM213="","*",SP_SUL!AM213)</f>
        <v>ZGP</v>
      </c>
      <c r="O213" s="110">
        <f>IF(SP_SUL!BH213="","*",SP_SUL!BH213)</f>
        <v>1</v>
      </c>
      <c r="P213" s="147" t="str">
        <f>IF($A$2=1,IF(SP_SUL!BJ213="","*",SP_SUL!BJ213),IF(SP_SUL!BK213="","*",SP_SUL!BK213))</f>
        <v>*</v>
      </c>
    </row>
    <row r="214" spans="1:16">
      <c r="A214" s="82">
        <f>IF(SP_SUL!B214="","*",SP_SUL!B214)</f>
        <v>46087</v>
      </c>
      <c r="B214" s="83" t="str">
        <f>IF(SP_SUL!X214="","*",SP_SUL!X214)</f>
        <v>Contrato</v>
      </c>
      <c r="C214" s="83" t="str">
        <f>IF(SP_SUL!S214="","*",SP_SUL!S214)</f>
        <v>SP SUL</v>
      </c>
      <c r="D214" s="83" t="str">
        <f>IF(SP_SUL!T214="","*",SP_SUL!T214)</f>
        <v>ZEV-ZPT</v>
      </c>
      <c r="E214" s="83" t="str">
        <f>IF(SP_SUL!D214="","*",SP_SUL!D214)</f>
        <v>V85</v>
      </c>
      <c r="F214" s="83" t="str">
        <f>IF(SP_SUL!H214="","*",SP_SUL!H214)</f>
        <v>ZPTZDR</v>
      </c>
      <c r="G214" s="83" t="str">
        <f>IF(SP_SUL!M214="","*",SP_SUL!M214)</f>
        <v>ZGP</v>
      </c>
      <c r="H214" s="116">
        <f>IF(SP_SUL!K214="","*",SP_SUL!K214)</f>
        <v>102</v>
      </c>
      <c r="I214" s="113">
        <f>IF(SP_SUL!O214="","*",SP_SUL!O214)</f>
        <v>0.33333333333333331</v>
      </c>
      <c r="J214" s="113">
        <f>IF(SP_SUL!P214="","*",SP_SUL!P214)</f>
        <v>6.9444444444444447E-4</v>
      </c>
      <c r="K214" s="83" t="str">
        <f>IF(SP_SUL!AK214="","*",SP_SUL!AK214)</f>
        <v>ZPTZDR</v>
      </c>
      <c r="L214" s="83" t="str">
        <f>IF(SP_SUL!AM214="","*",SP_SUL!AM214)</f>
        <v>ZGP</v>
      </c>
      <c r="M214" s="83">
        <f>IF(SP_SUL!AP214="","*",SP_SUL!AP214)</f>
        <v>102</v>
      </c>
      <c r="N214" s="83" t="str">
        <f>IF(SP_SUL!AM214="","*",SP_SUL!AM214)</f>
        <v>ZGP</v>
      </c>
      <c r="O214" s="110">
        <f>IF(SP_SUL!BH214="","*",SP_SUL!BH214)</f>
        <v>1</v>
      </c>
      <c r="P214" s="147" t="str">
        <f>IF($A$2=1,IF(SP_SUL!BJ214="","*",SP_SUL!BJ214),IF(SP_SUL!BK214="","*",SP_SUL!BK214))</f>
        <v>*</v>
      </c>
    </row>
    <row r="215" spans="1:16">
      <c r="A215" s="82">
        <f>IF(SP_SUL!B215="","*",SP_SUL!B215)</f>
        <v>46087</v>
      </c>
      <c r="B215" s="83" t="str">
        <f>IF(SP_SUL!X215="","*",SP_SUL!X215)</f>
        <v>Contrato</v>
      </c>
      <c r="C215" s="83" t="str">
        <f>IF(SP_SUL!S215="","*",SP_SUL!S215)</f>
        <v>SP SUL</v>
      </c>
      <c r="D215" s="83" t="str">
        <f>IF(SP_SUL!T215="","*",SP_SUL!T215)</f>
        <v>ZEV-ZPT</v>
      </c>
      <c r="E215" s="83" t="str">
        <f>IF(SP_SUL!D215="","*",SP_SUL!D215)</f>
        <v>W62</v>
      </c>
      <c r="F215" s="83" t="str">
        <f>IF(SP_SUL!H215="","*",SP_SUL!H215)</f>
        <v>ZPTZDR</v>
      </c>
      <c r="G215" s="83" t="str">
        <f>IF(SP_SUL!M215="","*",SP_SUL!M215)</f>
        <v>ZGP</v>
      </c>
      <c r="H215" s="116">
        <f>IF(SP_SUL!K215="","*",SP_SUL!K215)</f>
        <v>102.9</v>
      </c>
      <c r="I215" s="113">
        <f>IF(SP_SUL!O215="","*",SP_SUL!O215)</f>
        <v>0.33333333333333331</v>
      </c>
      <c r="J215" s="113">
        <f>IF(SP_SUL!P215="","*",SP_SUL!P215)</f>
        <v>6.9444444444444447E-4</v>
      </c>
      <c r="K215" s="83" t="str">
        <f>IF(SP_SUL!AK215="","*",SP_SUL!AK215)</f>
        <v>ZPTZDR</v>
      </c>
      <c r="L215" s="83" t="str">
        <f>IF(SP_SUL!AM215="","*",SP_SUL!AM215)</f>
        <v>ZGP</v>
      </c>
      <c r="M215" s="83">
        <f>IF(SP_SUL!AP215="","*",SP_SUL!AP215)</f>
        <v>102.9</v>
      </c>
      <c r="N215" s="83" t="str">
        <f>IF(SP_SUL!AM215="","*",SP_SUL!AM215)</f>
        <v>ZGP</v>
      </c>
      <c r="O215" s="110">
        <f>IF(SP_SUL!BH215="","*",SP_SUL!BH215)</f>
        <v>1</v>
      </c>
      <c r="P215" s="147" t="str">
        <f>IF($A$2=1,IF(SP_SUL!BJ215="","*",SP_SUL!BJ215),IF(SP_SUL!BK215="","*",SP_SUL!BK215))</f>
        <v>*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46087</v>
      </c>
      <c r="B217" s="83" t="str">
        <f>IF(SP_SUL!X217="","*",SP_SUL!X217)</f>
        <v>Oportunidade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HUELTON (TP-725)</v>
      </c>
      <c r="F217" s="83" t="str">
        <f>IF(SP_SUL!H217="","*",SP_SUL!H217)</f>
        <v>-</v>
      </c>
      <c r="G217" s="83" t="str">
        <f>IF(SP_SUL!M217="","*",SP_SUL!M217)</f>
        <v>ZPT</v>
      </c>
      <c r="H217" s="116">
        <f>IF(SP_SUL!K217="","*",SP_SUL!K217)</f>
        <v>106.7</v>
      </c>
      <c r="I217" s="113">
        <f>IF(SP_SUL!O217="","*",SP_SUL!O217)</f>
        <v>0.375</v>
      </c>
      <c r="J217" s="113">
        <f>IF(SP_SUL!P217="","*",SP_SUL!P217)</f>
        <v>0.125</v>
      </c>
      <c r="K217" s="83" t="str">
        <f>IF(SP_SUL!AK217="","*",SP_SUL!AK217)</f>
        <v>-</v>
      </c>
      <c r="L217" s="83" t="str">
        <f>IF(SP_SUL!AM217="","*",SP_SUL!AM217)</f>
        <v>ZPT</v>
      </c>
      <c r="M217" s="83">
        <f>IF(SP_SUL!AP217="","*",SP_SUL!AP217)</f>
        <v>106.7</v>
      </c>
      <c r="N217" s="83" t="str">
        <f>IF(SP_SUL!AM217="","*",SP_SUL!AM217)</f>
        <v>ZPT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>
        <f>IF(SP_SUL!B218="","*",SP_SUL!B218)</f>
        <v>46087</v>
      </c>
      <c r="B218" s="83" t="str">
        <f>IF(SP_SUL!X218="","*",SP_SUL!X218)</f>
        <v>Oportunidade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THIAGO (TF-685)</v>
      </c>
      <c r="F218" s="83" t="str">
        <f>IF(SP_SUL!H218="","*",SP_SUL!H218)</f>
        <v>-</v>
      </c>
      <c r="G218" s="83" t="str">
        <f>IF(SP_SUL!M218="","*",SP_SUL!M218)</f>
        <v>ZGP-ZPT</v>
      </c>
      <c r="H218" s="116">
        <f>IF(SP_SUL!K218="","*",SP_SUL!K218)</f>
        <v>106.32</v>
      </c>
      <c r="I218" s="113">
        <f>IF(SP_SUL!O218="","*",SP_SUL!O218)</f>
        <v>0.41666666666666669</v>
      </c>
      <c r="J218" s="113">
        <f>IF(SP_SUL!P218="","*",SP_SUL!P218)</f>
        <v>8.3333333333333329E-2</v>
      </c>
      <c r="K218" s="83" t="str">
        <f>IF(SP_SUL!AK218="","*",SP_SUL!AK218)</f>
        <v>-</v>
      </c>
      <c r="L218" s="83" t="str">
        <f>IF(SP_SUL!AM218="","*",SP_SUL!AM218)</f>
        <v>ZGP-ZPT</v>
      </c>
      <c r="M218" s="83">
        <f>IF(SP_SUL!AP218="","*",SP_SUL!AP218)</f>
        <v>106.32</v>
      </c>
      <c r="N218" s="83" t="str">
        <f>IF(SP_SUL!AM218="","*",SP_SUL!AM218)</f>
        <v>ZGP-ZPT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>
        <f>IF(SP_SUL!B219="","*",SP_SUL!B219)</f>
        <v>46087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EXPANSÃO TURMA 1</v>
      </c>
      <c r="F219" s="83" t="str">
        <f>IF(SP_SUL!H219="","*",SP_SUL!H219)</f>
        <v>-</v>
      </c>
      <c r="G219" s="83" t="str">
        <f>IF(SP_SUL!M219="","*",SP_SUL!M219)</f>
        <v>ZGM-109</v>
      </c>
      <c r="H219" s="116">
        <f>IF(SP_SUL!K219="","*",SP_SUL!K219)</f>
        <v>111.5</v>
      </c>
      <c r="I219" s="113">
        <f>IF(SP_SUL!O219="","*",SP_SUL!O219)</f>
        <v>0.375</v>
      </c>
      <c r="J219" s="113">
        <f>IF(SP_SUL!P219="","*",SP_SUL!P219)</f>
        <v>6.25E-2</v>
      </c>
      <c r="K219" s="83" t="str">
        <f>IF(SP_SUL!AK219="","*",SP_SUL!AK219)</f>
        <v>-</v>
      </c>
      <c r="L219" s="83" t="str">
        <f>IF(SP_SUL!AM219="","*",SP_SUL!AM219)</f>
        <v>ZGM-109</v>
      </c>
      <c r="M219" s="83">
        <f>IF(SP_SUL!AP219="","*",SP_SUL!AP219)</f>
        <v>111.5</v>
      </c>
      <c r="N219" s="83" t="str">
        <f>IF(SP_SUL!AM219="","*",SP_SUL!AM219)</f>
        <v>ZGM-109</v>
      </c>
      <c r="O219" s="110">
        <f>IF(SP_SUL!BH219="","*",SP_SUL!BH219)</f>
        <v>1</v>
      </c>
      <c r="P219" s="147" t="str">
        <f>IF($A$2=1,IF(SP_SUL!BJ219="","*",SP_SUL!BJ219),IF(SP_SUL!BK219="","*",SP_SUL!BK219))</f>
        <v>*</v>
      </c>
    </row>
    <row r="220" spans="1:16">
      <c r="A220" s="82">
        <f>IF(SP_SUL!B220="","*",SP_SUL!B220)</f>
        <v>46087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LEANDRO (TP-727)</v>
      </c>
      <c r="F220" s="83" t="str">
        <f>IF(SP_SUL!H220="","*",SP_SUL!H220)</f>
        <v>-</v>
      </c>
      <c r="G220" s="83" t="str">
        <f>IF(SP_SUL!M220="","*",SP_SUL!M220)</f>
        <v>ZGM-109</v>
      </c>
      <c r="H220" s="116">
        <f>IF(SP_SUL!K220="","*",SP_SUL!K220)</f>
        <v>112.7</v>
      </c>
      <c r="I220" s="113">
        <f>IF(SP_SUL!O220="","*",SP_SUL!O220)</f>
        <v>0.375</v>
      </c>
      <c r="J220" s="113">
        <f>IF(SP_SUL!P220="","*",SP_SUL!P220)</f>
        <v>8.3333333333333329E-2</v>
      </c>
      <c r="K220" s="83" t="str">
        <f>IF(SP_SUL!AK220="","*",SP_SUL!AK220)</f>
        <v>-</v>
      </c>
      <c r="L220" s="83" t="str">
        <f>IF(SP_SUL!AM220="","*",SP_SUL!AM220)</f>
        <v>ZGM-109</v>
      </c>
      <c r="M220" s="83">
        <f>IF(SP_SUL!AP220="","*",SP_SUL!AP220)</f>
        <v>112.7</v>
      </c>
      <c r="N220" s="83" t="str">
        <f>IF(SP_SUL!AM220="","*",SP_SUL!AM220)</f>
        <v>ZGM-109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*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ZBV-ZKE</v>
      </c>
      <c r="E310" s="83" t="str">
        <f>IF(SP_SUL!D310="","*",SP_SUL!D310)</f>
        <v>ROBSON (TF-701)</v>
      </c>
      <c r="F310" s="83" t="str">
        <f>IF(SP_SUL!H310="","*",SP_SUL!H310)</f>
        <v>-</v>
      </c>
      <c r="G310" s="83" t="str">
        <f>IF(SP_SUL!M310="","*",SP_SUL!M310)</f>
        <v>ZDY-ZFY</v>
      </c>
      <c r="H310" s="116">
        <f>IF(SP_SUL!K310="","*",SP_SUL!K310)</f>
        <v>190.3</v>
      </c>
      <c r="I310" s="113">
        <f>IF(SP_SUL!O310="","*",SP_SUL!O310)</f>
        <v>0.375</v>
      </c>
      <c r="J310" s="113">
        <f>IF(SP_SUL!P310="","*",SP_SUL!P310)</f>
        <v>8.3333333333333329E-2</v>
      </c>
      <c r="K310" s="83" t="str">
        <f>IF(SP_SUL!AK310="","*",SP_SUL!AK310)</f>
        <v>-</v>
      </c>
      <c r="L310" s="83" t="str">
        <f>IF(SP_SUL!AM310="","*",SP_SUL!AM310)</f>
        <v>ZDY-ZFY</v>
      </c>
      <c r="M310" s="83">
        <f>IF(SP_SUL!AP310="","*",SP_SUL!AP310)</f>
        <v>190.3</v>
      </c>
      <c r="N310" s="83" t="str">
        <f>IF(SP_SUL!AM310="","*",SP_SUL!AM310)</f>
        <v>ZDY-ZFY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2026-03-06T12:13:11Z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