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84" documentId="120_S{118792C3-22EF-5104-A093-F22BFE3913F3}" xr6:coauthVersionLast="47" xr6:coauthVersionMax="47" xr10:uidLastSave="{4BEF58DE-6E54-43D6-BED2-990E564C114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N226" i="1" a="1"/>
  <c r="N226" i="1" s="1"/>
  <c r="M226" i="1" a="1"/>
  <c r="M226" i="1" s="1"/>
  <c r="N238" i="1" a="1"/>
  <c r="N238" i="1" s="1"/>
  <c r="M238" i="1" a="1"/>
  <c r="M238" i="1" s="1"/>
  <c r="N225" i="1" a="1"/>
  <c r="N225" i="1" s="1"/>
  <c r="M225" i="1" a="1"/>
  <c r="M225" i="1" s="1"/>
  <c r="N246" i="1" a="1"/>
  <c r="N246" i="1" s="1"/>
  <c r="M246" i="1" a="1"/>
  <c r="M246" i="1" s="1"/>
  <c r="N230" i="1" a="1"/>
  <c r="N230" i="1" s="1"/>
  <c r="M230" i="1" a="1"/>
  <c r="M230" i="1" s="1"/>
  <c r="N223" i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L219" i="15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L220" i="15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F231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F234" i="12"/>
  <c r="L228" i="15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F235" i="12"/>
  <c r="L229" i="15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L233" i="15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L234" i="15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F242" i="12"/>
  <c r="L236" i="15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F243" i="12"/>
  <c r="L237" i="15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<sst xmlns="http://schemas.openxmlformats.org/spreadsheetml/2006/main" count="5739" uniqueCount="1474">
  <si>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</si>
  <si>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</si>
  <si>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</si>
  <si>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</si>
  <si>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</si>
  <si>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</si>
  <si>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</si>
  <si>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</si>
  <si>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</si>
  <si>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</si>
  <si>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</si>
  <si>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</si>
  <si>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</si>
  <si>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</si>
  <si>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</si>
  <si>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</si>
  <si>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</si>
  <si>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</si>
  <si>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</si>
  <si>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</si>
  <si>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</si>
  <si>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</si>
  <si>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</si>
  <si>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</si>
  <si>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</si>
  <si>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</si>
  <si>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</si>
  <si>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</si>
  <si>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</si>
  <si>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</si>
  <si>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</si>
  <si>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</si>
  <si>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</si>
  <si>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</si>
  <si>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</si>
  <si>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</si>
  <si>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</si>
  <si>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</si>
  <si>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</si>
  <si>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</si>
  <si>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</si>
  <si>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</si>
  <si>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</si>
  <si>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</si>
  <si>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</si>
  <si>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</si>
  <si>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</si>
  <si>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</si>
  <si>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</si>
  <si>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</si>
  <si>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</si>
  <si>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</si>
  <si>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</si>
  <si>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</si>
  <si>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</si>
  <si>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</si>
  <si>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</si>
  <si>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</si>
  <si>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</si>
  <si>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</si>
  <si>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</si>
  <si>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</si>
  <si>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</si>
  <si>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</si>
  <si>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</si>
  <si>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</si>
  <si>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</si>
  <si>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</si>
  <si>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</si>
  <si>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</si>
  <si>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</si>
  <si>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</si>
  <si>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</si>
  <si>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</si>
  <si>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</si>
  <si>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</si>
  <si>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</si>
  <si>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</si>
  <si>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</si>
  <si>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</si>
  <si>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</si>
  <si>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</si>
  <si>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</si>
  <si>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</si>
  <si>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</si>
  <si>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</si>
  <si>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</si>
  <si>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</si>
  <si>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</si>
  <si>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</si>
  <si>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</si>
  <si>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</si>
  <si>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</si>
  <si>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</si>
  <si>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</si>
  <si>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</si>
  <si>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</si>
  <si>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</si>
  <si>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</si>
  <si>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</si>
  <si>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</si>
  <si>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</si>
  <si>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</si>
  <si>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</si>
  <si>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</si>
  <si>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</si>
  <si>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</si>
  <si>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</si>
  <si>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</si>
  <si>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</si>
  <si>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</si>
  <si>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</si>
  <si>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</si>
  <si>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</si>
  <si>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</si>
  <si>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</si>
  <si>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</si>
  <si>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</si>
  <si>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</si>
  <si>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</si>
  <si>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</si>
  <si>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</si>
  <si>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</si>
  <si>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</si>
  <si>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</si>
  <si>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</si>
  <si>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</si>
  <si>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</si>
  <si>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</si>
  <si>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</si>
  <si>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</si>
  <si>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</si>
  <si>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</si>
  <si>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</si>
  <si>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</si>
  <si>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</si>
  <si>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</si>
  <si>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</si>
  <si>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</si>
  <si>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</si>
  <si>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</si>
  <si>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</si>
  <si>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</si>
  <si>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</si>
  <si>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</si>
  <si>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</si>
  <si>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</si>
  <si>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</si>
  <si>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</si>
  <si>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</si>
  <si>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</si>
  <si>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</si>
  <si>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</si>
  <si>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</si>
  <si>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</si>
  <si>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</si>
  <si>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</si>
  <si>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</si>
  <si>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</si>
  <si>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</si>
  <si>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</si>
  <si>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</si>
  <si>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</si>
  <si>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</si>
  <si>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</si>
  <si>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</si>
  <si>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</si>
  <si>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</si>
  <si>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</si>
  <si>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</si>
  <si>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</si>
  <si>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</si>
  <si>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</si>
  <si>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</si>
  <si>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</si>
  <si>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</si>
  <si>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</si>
  <si>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</si>
  <si>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</si>
  <si>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</si>
  <si>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</si>
  <si>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</si>
  <si>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</si>
  <si>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</si>
  <si>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</si>
  <si>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</si>
  <si>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</si>
  <si>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</si>
  <si>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</si>
  <si>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</si>
  <si>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</si>
  <si>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</si>
  <si>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</si>
  <si>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</si>
  <si>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</si>
  <si>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</si>
  <si>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</si>
  <si>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</si>
  <si>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</si>
  <si>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</si>
  <si>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</si>
  <si>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</si>
  <si>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</si>
  <si>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</si>
  <si>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</si>
  <si>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</si>
  <si>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</si>
  <si>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</si>
  <si>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</si>
  <si>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</si>
  <si>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</si>
  <si>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</si>
  <si>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</si>
  <si>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</si>
  <si>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</si>
  <si>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</si>
  <si>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</si>
  <si>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</si>
  <si>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</si>
  <si>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</si>
  <si>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</si>
  <si>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</si>
  <si>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</si>
  <si>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</si>
  <si>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</si>
  <si>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</si>
  <si>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</si>
  <si>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</si>
  <si>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</si>
  <si>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</si>
  <si>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</si>
  <si>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</si>
  <si>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</si>
  <si>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</si>
  <si>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</si>
  <si>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</si>
  <si>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</si>
  <si>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</si>
  <si>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</si>
  <si>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</si>
  <si>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</si>
  <si>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</si>
  <si>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</si>
  <si>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</si>
  <si>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</si>
  <si>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</si>
  <si>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</si>
  <si>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</si>
  <si>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</si>
  <si>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</si>
  <si>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</si>
  <si>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</si>
  <si>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</si>
  <si>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</si>
  <si>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</si>
  <si>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</si>
  <si>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</si>
  <si>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</si>
  <si>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</si>
  <si>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</si>
  <si>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</si>
  <si>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</si>
  <si>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</si>
  <si>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</si>
  <si>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</si>
  <si>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</si>
  <si>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</si>
  <si>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</si>
  <si>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</si>
  <si>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</si>
  <si>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</si>
  <si>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</si>
  <si>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</si>
  <si>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</si>
  <si>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</si>
  <si>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</si>
  <si>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</si>
  <si>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</si>
  <si>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</si>
  <si>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</si>
  <si>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</si>
  <si>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</si>
  <si>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</si>
  <si>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</si>
  <si>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</si>
  <si>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</si>
  <si>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</si>
  <si>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</si>
  <si>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</si>
  <si>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</si>
  <si>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</si>
  <si>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</si>
  <si>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</si>
  <si>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</si>
  <si>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</si>
  <si>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</si>
  <si>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</si>
  <si>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</si>
  <si>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</si>
  <si>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</si>
  <si>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</si>
  <si>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</si>
  <si>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</si>
  <si>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</si>
  <si>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</si>
  <si>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</si>
  <si>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</si>
  <si>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</si>
  <si>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</si>
  <si>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</si>
  <si>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</si>
  <si>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</si>
  <si>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</si>
  <si>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</si>
  <si>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</si>
  <si>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</si>
  <si>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</si>
  <si>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</si>
  <si>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</si>
  <si>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</si>
  <si>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</si>
  <si>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</si>
  <si>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</si>
  <si>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</si>
  <si>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</si>
  <si>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</si>
  <si>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</si>
  <si>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</si>
  <si>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</si>
  <si>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</si>
  <si>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</si>
  <si>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</si>
  <si>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</si>
  <si>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</si>
  <si>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</si>
  <si>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</si>
  <si>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</si>
  <si>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</si>
  <si>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</si>
  <si>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</si>
  <si>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</si>
  <si>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</si>
  <si>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</si>
  <si>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</si>
  <si>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</si>
  <si>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</si>
  <si>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</si>
  <si>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</si>
  <si>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</si>
  <si>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</si>
  <si>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</si>
  <si>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</si>
  <si>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</si>
  <si>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</si>
  <si>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</si>
  <si>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</si>
  <si>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</si>
  <si>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</si>
  <si>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</si>
  <si>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</si>
  <si>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</si>
  <si>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</si>
  <si>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</si>
  <si>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</si>
  <si>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</si>
  <si>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</si>
  <si>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</si>
  <si>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</si>
  <si>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</si>
  <si>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</si>
  <si>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</si>
  <si>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</si>
  <si>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</si>
  <si>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</si>
  <si>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</si>
  <si>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</si>
  <si>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</si>
  <si>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</si>
  <si>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</si>
  <si>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</si>
  <si>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</si>
  <si>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</si>
  <si>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</si>
  <si>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</si>
  <si>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</si>
  <si>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</si>
  <si>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</si>
  <si>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</si>
  <si>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</si>
  <si>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</si>
  <si>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</si>
  <si>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</si>
  <si>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</si>
  <si>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</si>
  <si>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</si>
  <si>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</si>
  <si>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</si>
  <si>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</si>
  <si>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</si>
  <si>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</si>
  <si>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</si>
  <si>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</si>
  <si>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</si>
  <si>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</si>
  <si>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</si>
  <si>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</si>
  <si>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</si>
  <si>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</si>
  <si>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</si>
  <si>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</si>
  <si>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</si>
  <si>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</si>
  <si>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</si>
  <si>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</si>
  <si>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</si>
  <si>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</si>
  <si>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</si>
  <si>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</si>
  <si>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</si>
  <si>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</si>
  <si>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</si>
  <si>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</si>
  <si>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</si>
  <si>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</si>
  <si>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</si>
  <si>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</si>
  <si>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</si>
  <si>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</si>
  <si>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</si>
  <si>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</si>
  <si>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</si>
  <si>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</si>
  <si>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</si>
  <si>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</si>
  <si>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</si>
  <si>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</si>
  <si>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</si>
  <si>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</si>
  <si>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</si>
  <si>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</si>
  <si>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</si>
  <si>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</si>
  <si>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</si>
  <si>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</si>
  <si>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</si>
  <si>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</si>
  <si>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</si>
  <si>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</si>
  <si>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</si>
  <si>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</si>
  <si>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</si>
  <si>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</si>
  <si>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</si>
  <si>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</si>
  <si>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</si>
  <si>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</si>
  <si>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</si>
  <si>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</si>
  <si>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</si>
  <si>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</si>
  <si>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</si>
  <si>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</si>
  <si>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</si>
  <si>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</si>
  <si>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</si>
  <si>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</si>
  <si>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</si>
  <si>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</si>
  <si>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</si>
  <si>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</si>
  <si>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</si>
  <si>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</si>
  <si>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</si>
  <si>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</si>
  <si>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</si>
  <si>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</si>
  <si>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</si>
  <si>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</si>
  <si>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</si>
  <si>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</si>
  <si>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</si>
  <si>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</si>
  <si>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</si>
  <si>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</si>
  <si>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</si>
  <si>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</si>
  <si>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</si>
  <si>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</si>
  <si>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</si>
  <si>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</si>
  <si>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</si>
  <si>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</si>
  <si>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</si>
  <si>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</si>
  <si>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</si>
  <si>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</si>
  <si>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</si>
  <si>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</si>
  <si>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</si>
  <si>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</si>
  <si>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</si>
  <si>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</si>
  <si>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</si>
  <si>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</si>
  <si>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</si>
  <si>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</si>
  <si>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</si>
  <si>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</si>
  <si>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</si>
  <si>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</si>
  <si>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</si>
  <si>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</si>
  <si>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</si>
  <si>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</si>
  <si>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</si>
  <si>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</si>
  <si>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</si>
  <si>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</si>
  <si>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</si>
  <si>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</si>
  <si>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</si>
  <si>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</si>
  <si>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</si>
  <si>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</si>
  <si>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</si>
  <si>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</si>
  <si>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</si>
  <si>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</si>
  <si>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</si>
  <si>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</si>
  <si>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</si>
  <si>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</si>
  <si>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</si>
  <si>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</si>
  <si>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</si>
  <si>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</si>
  <si>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</si>
  <si>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</si>
  <si>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</si>
  <si>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</si>
  <si>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</si>
  <si>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</si>
  <si>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</si>
  <si>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</si>
  <si>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</si>
  <si>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</si>
  <si>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</si>
  <si>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</si>
  <si>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</si>
  <si>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</si>
  <si>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</si>
  <si>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</si>
  <si>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</si>
  <si>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</si>
  <si>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</si>
  <si>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</si>
  <si>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</si>
  <si>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</si>
  <si>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</si>
  <si>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</si>
  <si>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</si>
  <si>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</si>
  <si>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</si>
  <si>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</si>
  <si>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</si>
  <si>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</si>
  <si>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</si>
  <si>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</si>
  <si>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</si>
  <si>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</si>
  <si>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</si>
  <si>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</si>
  <si>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</si>
  <si>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</si>
  <si>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</si>
  <si>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</si>
  <si>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</si>
  <si>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</si>
  <si>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</si>
  <si>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</si>
  <si>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</si>
  <si>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</si>
  <si>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</si>
  <si>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</si>
  <si>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</si>
  <si>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</si>
  <si>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</si>
  <si>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</si>
  <si>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</si>
  <si>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</si>
  <si>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</si>
  <si>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</si>
  <si>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</si>
  <si>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</si>
  <si>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</si>
  <si>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</si>
  <si>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</si>
  <si>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</si>
  <si>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</si>
  <si>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</si>
  <si>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</si>
  <si>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</si>
  <si>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</si>
  <si>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</si>
  <si>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</si>
  <si>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</si>
  <si>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</si>
  <si>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</si>
  <si>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</si>
  <si>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</si>
  <si>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</si>
  <si>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</si>
  <si>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</si>
  <si>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</si>
  <si>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</si>
  <si>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</si>
  <si>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</si>
  <si>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</si>
  <si>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</si>
  <si>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</si>
  <si>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</si>
  <si>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</si>
  <si>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</si>
  <si>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</si>
  <si>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</si>
  <si>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</si>
  <si>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</si>
  <si>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</si>
  <si>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</si>
  <si>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</si>
  <si>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</si>
  <si>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</si>
  <si>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</si>
  <si>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</si>
  <si>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</si>
  <si>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</si>
  <si>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</si>
  <si>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</si>
  <si>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</si>
  <si>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</si>
  <si>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</si>
  <si>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</si>
  <si>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</si>
  <si>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</si>
  <si>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</si>
  <si>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</si>
  <si>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</si>
  <si>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</si>
  <si>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</si>
  <si>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</si>
  <si>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</si>
  <si>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</si>
  <si>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</si>
  <si>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</si>
  <si>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</si>
  <si>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</si>
  <si>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</si>
  <si>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</si>
  <si>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</si>
  <si>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</si>
  <si>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</si>
  <si>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</si>
  <si>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</si>
  <si>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</si>
  <si>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</si>
  <si>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</si>
  <si>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</si>
  <si>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</si>
  <si>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</si>
  <si>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</si>
  <si>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</si>
  <si>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</si>
  <si>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</si>
  <si>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</si>
  <si>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</si>
  <si>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</si>
  <si>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</si>
  <si>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</si>
  <si>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</si>
  <si>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</si>
  <si>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</si>
  <si>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</si>
  <si>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</si>
  <si>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</si>
  <si>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</si>
  <si>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</si>
  <si>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</si>
  <si>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</si>
  <si>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</si>
  <si>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</si>
  <si>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</si>
  <si>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</si>
  <si>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</si>
  <si>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</si>
  <si>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</si>
  <si>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</si>
  <si>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</si>
  <si>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</si>
  <si>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</si>
  <si>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</si>
  <si>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</si>
  <si>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</si>
  <si>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</si>
  <si>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</si>
  <si>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</si>
  <si>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</si>
  <si>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</si>
  <si>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</si>
  <si>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</si>
  <si>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</si>
  <si>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</si>
  <si>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</si>
  <si>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</si>
  <si>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</si>
  <si>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</si>
  <si>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</si>
  <si>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</si>
  <si>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</si>
  <si>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</si>
  <si>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</si>
  <si>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</si>
  <si>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</si>
  <si>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</si>
  <si>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</si>
  <si>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</si>
  <si>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</si>
  <si>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</si>
  <si>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</si>
  <si>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</si>
  <si>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</si>
  <si>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</si>
  <si>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</si>
  <si>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</si>
  <si>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</si>
  <si>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</si>
  <si>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</si>
  <si>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</si>
  <si>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</si>
  <si>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</si>
  <si>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</si>
  <si>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</si>
  <si>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</si>
  <si>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</si>
  <si>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</si>
  <si>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</si>
  <si>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</si>
  <si>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</si>
  <si>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</si>
  <si>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</si>
  <si>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</si>
  <si>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</si>
  <si>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</si>
  <si>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</si>
  <si>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</si>
  <si>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</si>
  <si>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</si>
  <si>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</si>
  <si>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</si>
  <si>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</si>
  <si>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</si>
  <si>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</si>
  <si>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</si>
  <si>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</si>
  <si>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</si>
  <si>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</si>
  <si>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</si>
  <si>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</si>
  <si>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</si>
  <si>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</si>
  <si>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</si>
  <si>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</si>
  <si>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</si>
  <si>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</si>
  <si>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</si>
  <si>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</si>
  <si>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</si>
  <si>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</si>
  <si>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</si>
  <si>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</si>
  <si>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</si>
  <si>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</si>
  <si>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</si>
  <si>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</si>
  <si>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</si>
  <si>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</si>
  <si>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</si>
  <si>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</si>
  <si>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</si>
  <si>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</si>
  <si>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</si>
  <si>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</si>
  <si>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</si>
  <si>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</si>
  <si>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</si>
  <si>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</si>
  <si>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</si>
  <si>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</si>
  <si>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</si>
  <si>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</si>
  <si>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</si>
  <si>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</si>
  <si>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</si>
  <si>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</si>
  <si>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</si>
  <si>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</si>
  <si>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</si>
  <si>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</si>
  <si>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</si>
  <si>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</si>
  <si>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</si>
  <si>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</si>
  <si>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</si>
  <si>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</si>
  <si>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</si>
  <si>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</si>
  <si>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</si>
  <si>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</si>
  <si>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</si>
  <si>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</si>
  <si>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</si>
  <si>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</si>
  <si>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</si>
  <si>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</si>
  <si>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</si>
  <si>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</si>
  <si>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</si>
  <si>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</si>
  <si>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</si>
  <si>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</si>
  <si>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</si>
  <si>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</si>
  <si>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</si>
  <si>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</si>
  <si>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</si>
  <si>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</si>
  <si>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</si>
  <si>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</si>
  <si>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</si>
  <si>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</si>
  <si>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</si>
  <si>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</si>
  <si>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</si>
  <si>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</si>
  <si>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</si>
  <si>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</si>
  <si>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</si>
  <si>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</si>
  <si>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</si>
  <si>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</si>
  <si>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</si>
  <si>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</si>
  <si>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</si>
  <si>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</si>
  <si>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</si>
  <si>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</si>
  <si>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</si>
  <si>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</si>
  <si>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</si>
  <si>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</si>
  <si>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</si>
  <si>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</si>
  <si>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</si>
  <si>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</si>
  <si>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</si>
  <si>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</si>
  <si>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</si>
  <si>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</si>
  <si>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</si>
  <si>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</si>
  <si>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</si>
  <si>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</si>
  <si>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</si>
  <si>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</si>
  <si>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</si>
  <si>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</si>
  <si>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</si>
  <si>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</si>
  <si>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</si>
  <si>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</si>
  <si>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</si>
  <si>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</si>
  <si>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</si>
  <si>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</si>
  <si>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</si>
  <si>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</si>
  <si>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</si>
  <si>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</si>
  <si>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</si>
  <si>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</si>
  <si>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</si>
  <si>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</si>
  <si>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</si>
  <si>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</si>
  <si>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</si>
  <si>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</si>
  <si>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</si>
  <si>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</si>
  <si>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</si>
  <si>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</si>
  <si>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</si>
  <si>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</si>
  <si>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</si>
  <si>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</si>
  <si>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</si>
  <si>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</si>
  <si>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</si>
  <si>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</si>
  <si>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</si>
  <si>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</si>
  <si>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</si>
  <si>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</si>
  <si>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</si>
  <si>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</si>
  <si>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</si>
  <si>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</si>
  <si>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</si>
  <si>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</si>
  <si>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</si>
  <si>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</si>
  <si>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</si>
  <si>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</si>
  <si>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</si>
  <si>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</si>
  <si>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</si>
  <si>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</si>
  <si>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</si>
  <si>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</si>
  <si>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</si>
  <si>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</si>
  <si>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</si>
  <si>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</si>
  <si>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</si>
  <si>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</si>
  <si>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</si>
  <si>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</si>
  <si>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</si>
  <si>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</si>
  <si>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</si>
  <si>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</si>
  <si>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</si>
  <si>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</si>
  <si>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</si>
  <si>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</si>
  <si>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</si>
  <si>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</si>
  <si>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</si>
  <si>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</si>
  <si>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</si>
  <si>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</si>
  <si>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</si>
  <si>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</si>
  <si>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</si>
  <si>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</si>
  <si>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</si>
  <si>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</si>
  <si>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</si>
  <si>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</si>
  <si>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</si>
  <si>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</si>
  <si>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</si>
  <si>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</si>
  <si>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</si>
  <si>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</si>
  <si>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</si>
  <si>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</si>
  <si>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</si>
  <si>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</si>
  <si>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</si>
  <si>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</si>
  <si>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</si>
  <si>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</si>
  <si>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</si>
  <si>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</si>
  <si>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</si>
  <si>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</si>
  <si>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</si>
  <si>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</si>
  <si>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</si>
  <si>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</si>
  <si>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</si>
  <si>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</si>
  <si>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</si>
  <si>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</si>
  <si>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</si>
  <si>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</si>
  <si>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</si>
  <si>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</si>
  <si>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</si>
  <si>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</si>
  <si>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</si>
  <si>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</si>
  <si>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</si>
  <si>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</si>
  <si>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</si>
  <si>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</si>
  <si>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</si>
  <si>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</si>
  <si>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</si>
  <si>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</si>
  <si>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</si>
  <si>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</si>
  <si>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</si>
  <si>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</si>
  <si>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</si>
  <si>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</si>
  <si>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</si>
  <si>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</si>
  <si>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</si>
  <si>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</si>
  <si>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</si>
  <si>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</si>
  <si>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</si>
  <si>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</si>
  <si>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</si>
  <si>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</si>
  <si>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</si>
  <si>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</si>
  <si>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</si>
  <si>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</si>
  <si>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</si>
  <si>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</si>
  <si>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</si>
  <si>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</si>
  <si>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</si>
  <si>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</si>
  <si>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</si>
  <si>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</si>
  <si>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</si>
  <si>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</si>
  <si>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</si>
  <si>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</si>
  <si>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</si>
  <si>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</si>
  <si>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</si>
  <si>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</si>
  <si>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</si>
  <si>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</si>
  <si>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</si>
  <si>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</si>
  <si>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</si>
  <si>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</si>
  <si>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</si>
  <si>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</si>
  <si>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</si>
  <si>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</si>
  <si>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</si>
  <si>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</si>
  <si>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</si>
  <si>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</si>
  <si>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</si>
  <si>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</si>
  <si>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</si>
  <si>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</si>
  <si>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</si>
  <si>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</si>
  <si>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</si>
  <si>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</si>
  <si>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</si>
  <si>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</si>
  <si>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</si>
  <si>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</si>
  <si>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</si>
  <si>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</si>
  <si>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</si>
  <si>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</si>
  <si>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</si>
  <si>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</si>
  <si>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</si>
  <si>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</si>
  <si>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</si>
  <si>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</si>
  <si>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</si>
  <si>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</si>
  <si>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</si>
  <si>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</si>
  <si>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</si>
  <si>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</si>
  <si>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</si>
  <si>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</si>
  <si>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</si>
  <si>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</si>
  <si>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</si>
  <si>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</si>
  <si>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</si>
  <si>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</si>
  <si>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</si>
  <si>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</si>
  <si>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</si>
  <si>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</si>
  <si>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</si>
  <si>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</si>
  <si>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</si>
  <si>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</si>
  <si>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</si>
  <si>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</si>
  <si>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</si>
  <si>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</si>
  <si>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</si>
  <si>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</si>
  <si>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</si>
  <si>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</si>
  <si>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</si>
  <si>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</si>
  <si>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</si>
  <si>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</si>
  <si>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</si>
  <si>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</si>
  <si>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</si>
  <si>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</si>
  <si>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</si>
  <si>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</si>
  <si>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</si>
  <si>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</si>
  <si>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</si>
  <si>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</si>
  <si>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</si>
  <si>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</si>
  <si>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</si>
  <si>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</si>
  <si>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</si>
  <si>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</si>
  <si>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</si>
  <si>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</si>
  <si>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</si>
  <si>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</si>
  <si>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</si>
  <si>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</si>
  <si>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</si>
  <si>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</si>
  <si>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</si>
  <si>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</si>
  <si>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</si>
  <si>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</si>
  <si>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</si>
  <si>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</si>
  <si>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</si>
  <si>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</si>
  <si>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</si>
  <si>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</si>
  <si>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</si>
  <si>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</si>
  <si>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</si>
  <si>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</si>
  <si>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</si>
  <si>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</si>
  <si>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</si>
  <si>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</si>
  <si>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</si>
  <si>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</si>
  <si>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</si>
  <si>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</si>
  <si>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</si>
  <si>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</si>
  <si>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</si>
  <si>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</si>
  <si>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</si>
  <si>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</si>
  <si>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</si>
  <si>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</si>
  <si>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</si>
  <si>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</si>
  <si>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</si>
  <si>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</si>
  <si>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</si>
  <si>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</si>
  <si>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</si>
  <si>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</si>
  <si>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</si>
  <si>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</si>
  <si>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</si>
  <si>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</si>
  <si>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</si>
  <si>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</si>
  <si>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</si>
  <si>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</si>
  <si>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</si>
  <si>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</si>
  <si>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</si>
  <si>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</si>
  <si>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</si>
  <si>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</si>
  <si>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</si>
  <si>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</si>
  <si>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</si>
  <si>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</si>
  <si>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</si>
  <si>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</si>
  <si>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</si>
  <si>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</si>
  <si>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</si>
  <si>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</si>
  <si>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</si>
  <si>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</si>
  <si>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</si>
  <si>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</si>
  <si>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</si>
  <si>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</si>
  <si>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</si>
  <si>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</si>
  <si>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</si>
  <si>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</si>
  <si>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</si>
  <si>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</si>
  <si>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</si>
  <si>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</si>
  <si>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</si>
  <si>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</si>
  <si>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</si>
  <si>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</si>
  <si>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</si>
  <si>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</si>
  <si>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</si>
  <si>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</si>
  <si>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</si>
  <si>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</si>
  <si>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</si>
  <si>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</si>
  <si>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</si>
  <si>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</si>
  <si>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</si>
  <si>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</si>
  <si>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</si>
  <si>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</si>
  <si>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</si>
  <si>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</si>
  <si>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</si>
  <si>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</si>
  <si>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</si>
  <si>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</si>
  <si>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</si>
  <si>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</si>
  <si>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</si>
  <si>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</si>
  <si>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</si>
  <si>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</si>
  <si>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</si>
  <si>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</si>
  <si>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</si>
  <si>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</si>
  <si>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</si>
  <si>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</si>
  <si>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</si>
  <si>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</si>
  <si>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</si>
  <si>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</si>
  <si>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</si>
  <si>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</si>
  <si>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</si>
  <si>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</si>
  <si>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</si>
  <si>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</si>
  <si>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</si>
  <si>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</si>
  <si>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</si>
  <si>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</si>
  <si>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</si>
  <si>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</si>
  <si>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</si>
  <si>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</si>
  <si>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</si>
  <si>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</si>
  <si>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</si>
  <si>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</si>
  <si>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</si>
  <si>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</si>
  <si>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</si>
  <si>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</si>
  <si>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</si>
  <si>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</si>
  <si>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</si>
  <si>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</si>
  <si>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</si>
  <si>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</si>
  <si>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</si>
  <si>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</si>
  <si>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</si>
  <si>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</si>
  <si>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</si>
  <si>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</si>
  <si>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</si>
  <si>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</si>
  <si>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</si>
  <si>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</si>
  <si>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</si>
  <si>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</si>
  <si>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</si>
  <si>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Previsão MC1 13:30</t>
  </si>
  <si>
    <t>MC1 13:40, previsã apos I57 14:30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</si>
  <si>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</si>
  <si>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</si>
  <si>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</si>
  <si>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</si>
  <si>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</si>
  <si>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</si>
  <si>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</si>
  <si>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</si>
  <si>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</si>
  <si>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</si>
  <si>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</si>
  <si>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</si>
  <si>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 xml:space="preserve">MC1 11hrs, deslocando para local de trabalho </t>
  </si>
  <si>
    <t>ZRX-ZTO</t>
  </si>
  <si>
    <t>ZRXZTO</t>
  </si>
  <si>
    <t>claudemir</t>
  </si>
  <si>
    <t>MC1 07:39, segue Inspeção R7D</t>
  </si>
  <si>
    <t>ZM0-ZEH</t>
  </si>
  <si>
    <t>ZMOZEH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</si>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</sst>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BE201" activePane="topRight" state="frozen"/>
      <selection pane="topRight" activeCell="BJ217" sqref="BJ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1287</v>
      </c>
      <c r="BK209" s="17" t="s">
        <v>1287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1288</v>
      </c>
      <c r="BK210" s="17" t="s">
        <v>1288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1288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1289</v>
      </c>
      <c r="I211" s="203" t="s">
        <v>1290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1291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1292</v>
      </c>
      <c r="W211" s="108" t="s">
        <v>1293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1294</v>
      </c>
      <c r="BK211" s="17" t="s">
        <v>1294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1294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1295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1296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1294</v>
      </c>
      <c r="BK212" s="17" t="s">
        <v>1294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1294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1296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1294</v>
      </c>
      <c r="BK213" s="17" t="s">
        <v>1294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1294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1296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1294</v>
      </c>
      <c r="BK214" s="17" t="s">
        <v>1294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1294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1297</v>
      </c>
      <c r="BK215" s="17" t="s">
        <v>1297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1298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1299</v>
      </c>
      <c r="BK216" s="17" t="s">
        <v>1299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1299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1300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>JULIO (TF-648)46095</v>
      </c>
      <c r="B225" s="105">
        <v>46095</v>
      </c>
      <c r="C225" s="138">
        <f>IF(BS_CONTROLE[[#This Row],[DATA]]="","",WEEKNUM(BS_CONTROLE[[#This Row],[DATA]]))</f>
        <v>11</v>
      </c>
      <c r="D225" s="107" t="s">
        <v>689</v>
      </c>
      <c r="E225" s="163">
        <v>161</v>
      </c>
      <c r="F225" s="129" t="s">
        <v>566</v>
      </c>
      <c r="G225" s="146" t="str">
        <f>IF(D225="","*",VLOOKUP(F225,BS_ATIVIDADE[],3,FALSE))</f>
        <v>SOLDA</v>
      </c>
      <c r="H225" s="109" t="s">
        <v>384</v>
      </c>
      <c r="I225" s="109" t="s">
        <v>384</v>
      </c>
      <c r="J225" s="108">
        <v>73</v>
      </c>
      <c r="K225" s="108">
        <v>335.2</v>
      </c>
      <c r="L225" s="108" t="s">
        <v>384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5" s="109">
        <v>0.375</v>
      </c>
      <c r="P225" s="109">
        <v>6.25E-2</v>
      </c>
      <c r="Q225" s="108">
        <v>1</v>
      </c>
      <c r="R225" s="10" t="str">
        <f>IFERROR(_xlfn.XLOOKUP(F225, BS_ATIVIDADE[ATIVIDADE],BS_ATIVIDADE[UNIDADE] ), "*")</f>
        <v>Nº DE SOLDA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PDM - SOLDA</v>
      </c>
      <c r="AJ225" s="9" t="str">
        <f>IF(BS_CONTROLE[[#This Row],[Atividade]]=0, "-", BS_CONTROLE[[#This Row],[Atividade]])</f>
        <v>PDM - SOLDA</v>
      </c>
      <c r="AK225" s="31" t="str">
        <f>BS_CONTROLE[[#This Row],[Local - Partida]]</f>
        <v>-</v>
      </c>
      <c r="AL225" s="31" t="str">
        <f>BS_CONTROLE[[#This Row],[Local - Encerramento]]</f>
        <v>-</v>
      </c>
      <c r="AM225" s="108" t="str">
        <f>IF(BS_CONTROLE[[#This Row],[Entre - Estações]]=0, "-", BS_CONTROLE[[#This Row],[Entre - Estações]])</f>
        <v>ZGI-ZFN</v>
      </c>
      <c r="AN225" s="108" t="str">
        <f>IF(BS_CONTROLE[[#This Row],[SB]]=0, "-", BS_CONTROLE[[#This Row],[SB]])</f>
        <v>332ZFN</v>
      </c>
      <c r="AO225" s="108">
        <f>IF(BS_CONTROLE[[#This Row],[SUB]]=0, "-", BS_CONTROLE[[#This Row],[SUB]])</f>
        <v>73</v>
      </c>
      <c r="AP225" s="108">
        <f>BS_CONTROLE[[#This Row],[KM - Inicio]]</f>
        <v>335.2</v>
      </c>
      <c r="AQ225" s="108">
        <f>BS_CONTROLE[[#This Row],[KM - Inicio]]</f>
        <v>335.2</v>
      </c>
      <c r="AR225" s="111"/>
      <c r="AS225" s="111"/>
      <c r="AT225" s="111"/>
      <c r="AU225" s="139"/>
      <c r="AV225" s="139"/>
      <c r="AW225" s="14"/>
      <c r="AX225" s="14"/>
      <c r="AY225" s="184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Nº DE SOLDA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 t="str">
        <f t="shared" si="15"/>
        <v/>
      </c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>V8346096</v>
      </c>
      <c r="B235" s="105">
        <v>46096</v>
      </c>
      <c r="C235" s="138">
        <f>IF(BS_CONTROLE[[#This Row],[DATA]]="","",WEEKNUM(BS_CONTROLE[[#This Row],[DATA]]))</f>
        <v>12</v>
      </c>
      <c r="D235" s="107" t="s">
        <v>580</v>
      </c>
      <c r="E235" s="163"/>
      <c r="F235" s="129" t="s">
        <v>489</v>
      </c>
      <c r="G235" s="146" t="str">
        <f>IF(D235="","*",VLOOKUP(F235,BS_ATIVIDADE[],3,FALSE))</f>
        <v>MECANIZAÇÃO - SOCADORA</v>
      </c>
      <c r="H235" s="109" t="s">
        <v>167</v>
      </c>
      <c r="I235" s="109" t="s">
        <v>167</v>
      </c>
      <c r="J235" s="108">
        <v>73</v>
      </c>
      <c r="K235" s="108">
        <v>17</v>
      </c>
      <c r="L235" s="108">
        <v>19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5" s="109">
        <v>0.375</v>
      </c>
      <c r="P235" s="109">
        <v>6.25E-2</v>
      </c>
      <c r="Q235" s="108">
        <v>360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1162</v>
      </c>
      <c r="W235" s="155" t="s">
        <v>829</v>
      </c>
      <c r="X235" s="107" t="s">
        <v>825</v>
      </c>
      <c r="Y235" s="132"/>
      <c r="Z235" s="107"/>
      <c r="AA235" s="108">
        <v>1</v>
      </c>
      <c r="AB235" s="106" t="s">
        <v>830</v>
      </c>
      <c r="AC235" s="156"/>
      <c r="AD235" s="110">
        <v>0.29166666666666669</v>
      </c>
      <c r="AE235" s="108">
        <v>6233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ZMAPAT2</v>
      </c>
      <c r="AL235" s="31" t="str">
        <f>BS_CONTROLE[[#This Row],[Local - Encerramento]]</f>
        <v>ZMAPAT2</v>
      </c>
      <c r="AM235" s="108" t="str">
        <f>IF(BS_CONTROLE[[#This Row],[Entre - Estações]]=0, "-", BS_CONTROLE[[#This Row],[Entre - Estações]])</f>
        <v>ZTO-ZDZ</v>
      </c>
      <c r="AN235" s="108" t="str">
        <f>IF(BS_CONTROLE[[#This Row],[SB]]=0, "-", BS_CONTROLE[[#This Row],[SB]])</f>
        <v>K14K18</v>
      </c>
      <c r="AO235" s="108">
        <f>IF(BS_CONTROLE[[#This Row],[SUB]]=0, "-", BS_CONTROLE[[#This Row],[SUB]])</f>
        <v>73</v>
      </c>
      <c r="AP235" s="108">
        <f>BS_CONTROLE[[#This Row],[KM - Inicio]]</f>
        <v>17</v>
      </c>
      <c r="AQ235" s="108">
        <f>BS_CONTROLE[[#This Row],[KM - Inicio]]</f>
        <v>17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>JULIO (TF-648)46097</v>
      </c>
      <c r="B238" s="105">
        <v>46097</v>
      </c>
      <c r="C238" s="138">
        <f>IF(BS_CONTROLE[[#This Row],[DATA]]="","",WEEKNUM(BS_CONTROLE[[#This Row],[DATA]]))</f>
        <v>12</v>
      </c>
      <c r="D238" s="107" t="s">
        <v>689</v>
      </c>
      <c r="E238" s="163">
        <v>161</v>
      </c>
      <c r="F238" s="129" t="s">
        <v>566</v>
      </c>
      <c r="G238" s="146" t="str">
        <f>IF(D238="","*",VLOOKUP(F238,BS_ATIVIDADE[],3,FALSE))</f>
        <v>SOLDA</v>
      </c>
      <c r="H238" s="109" t="s">
        <v>384</v>
      </c>
      <c r="I238" s="109" t="s">
        <v>384</v>
      </c>
      <c r="J238" s="108">
        <v>73</v>
      </c>
      <c r="K238" s="108">
        <v>335.2</v>
      </c>
      <c r="L238" s="108" t="s">
        <v>384</v>
      </c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8" s="109">
        <v>0.375</v>
      </c>
      <c r="P238" s="109">
        <v>6.25E-2</v>
      </c>
      <c r="Q238" s="108">
        <v>1</v>
      </c>
      <c r="R238" s="10" t="str">
        <f>IFERROR(_xlfn.XLOOKUP(F238, BS_ATIVIDADE[ATIVIDADE],BS_ATIVIDADE[UNIDADE] ), "*")</f>
        <v>Nº DE SOLDA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8" t="str">
        <f>IF(BS_CONTROLE[[#This Row],[Entre - Estações]]=0, "-", BS_CONTROLE[[#This Row],[Entre - Estações]])</f>
        <v>ZGI-ZFN</v>
      </c>
      <c r="AN238" s="108" t="str">
        <f>IF(BS_CONTROLE[[#This Row],[SB]]=0, "-", BS_CONTROLE[[#This Row],[SB]])</f>
        <v>332ZFN</v>
      </c>
      <c r="AO238" s="108">
        <f>IF(BS_CONTROLE[[#This Row],[SUB]]=0, "-", BS_CONTROLE[[#This Row],[SUB]])</f>
        <v>73</v>
      </c>
      <c r="AP238" s="108">
        <f>BS_CONTROLE[[#This Row],[KM - Inicio]]</f>
        <v>335.2</v>
      </c>
      <c r="AQ238" s="108">
        <f>BS_CONTROLE[[#This Row],[KM - Inicio]]</f>
        <v>335.2</v>
      </c>
      <c r="AR238" s="111"/>
      <c r="AS238" s="111"/>
      <c r="AT238" s="111"/>
      <c r="AU238" s="139"/>
      <c r="AV238" s="139"/>
      <c r="AW238" s="14"/>
      <c r="AX238" s="14"/>
      <c r="AY238" s="184">
        <f>IF(D238="","*",IFERROR(IF(ISODD(COUNT(AS238:AX238)),"ERRO",SUM((AT238-AS238),(AV238-AU238),(AX238-AW238))),"ERRO"))</f>
        <v>0</v>
      </c>
      <c r="AZ238" s="157"/>
      <c r="BA238" s="112"/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208" t="str">
        <f t="shared" si="15"/>
        <v/>
      </c>
    </row>
    <row r="239" spans="1:72">
      <c r="A239" s="47" t="str">
        <f t="shared" si="16"/>
        <v>V9746097</v>
      </c>
      <c r="B239" s="105">
        <v>46097</v>
      </c>
      <c r="C239" s="138">
        <f>IF(BS_CONTROLE[[#This Row],[DATA]]="","",WEEKNUM(BS_CONTROLE[[#This Row],[DATA]]))</f>
        <v>12</v>
      </c>
      <c r="D239" s="107" t="s">
        <v>606</v>
      </c>
      <c r="E239" s="163">
        <v>97</v>
      </c>
      <c r="F239" s="129" t="s">
        <v>407</v>
      </c>
      <c r="G239" s="146" t="str">
        <f>IF(D239="","*",VLOOKUP(F239,BS_ATIVIDADE[],3,FALSE))</f>
        <v>DETECÇÃO</v>
      </c>
      <c r="H239" s="109" t="s">
        <v>298</v>
      </c>
      <c r="I239" s="109" t="s">
        <v>278</v>
      </c>
      <c r="J239" s="108">
        <v>73</v>
      </c>
      <c r="K239" s="108">
        <v>224</v>
      </c>
      <c r="L239" s="108">
        <v>191</v>
      </c>
      <c r="M239" s="130" t="s">
        <v>1305</v>
      </c>
      <c r="N239" s="130" t="s">
        <v>1306</v>
      </c>
      <c r="O239" s="109">
        <v>0.35416666666666669</v>
      </c>
      <c r="P239" s="109">
        <v>4.1666666666666664E-2</v>
      </c>
      <c r="Q239" s="108">
        <v>30</v>
      </c>
      <c r="R239" s="10" t="str">
        <f>IFERROR(_xlfn.XLOOKUP(F239, BS_ATIVIDADE[ATIVIDADE],BS_ATIVIDADE[UNIDADE] ), "*")</f>
        <v>KM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 t="s">
        <v>1095</v>
      </c>
      <c r="W239" s="155" t="s">
        <v>1145</v>
      </c>
      <c r="X239" s="107" t="s">
        <v>825</v>
      </c>
      <c r="Y239" s="132"/>
      <c r="Z239" s="107"/>
      <c r="AA239" s="108">
        <v>1</v>
      </c>
      <c r="AB239" s="106" t="s">
        <v>830</v>
      </c>
      <c r="AC239" s="156"/>
      <c r="AD239" s="110">
        <v>0.29166666666666669</v>
      </c>
      <c r="AE239" s="108">
        <v>6527</v>
      </c>
      <c r="AF239" s="108" t="s">
        <v>384</v>
      </c>
      <c r="AG239" s="108"/>
      <c r="AH239" s="15"/>
      <c r="AI239" s="129" t="str">
        <f>IF(BS_CONTROLE[[#This Row],[Atividade]]=0, "-", BS_CONTROLE[[#This Row],[Atividade]])</f>
        <v>DETECÇÃO - ULTRASSOM - SPERRY</v>
      </c>
      <c r="AJ239" s="9" t="str">
        <f>IF(BS_CONTROLE[[#This Row],[Atividade]]=0, "-", BS_CONTROLE[[#This Row],[Atividade]])</f>
        <v>DETECÇÃO - ULTRASSOM - SPERRY</v>
      </c>
      <c r="AK239" s="31" t="str">
        <f>BS_CONTROLE[[#This Row],[Local - Partida]]</f>
        <v>ZMO</v>
      </c>
      <c r="AL239" s="31" t="str">
        <f>BS_CONTROLE[[#This Row],[Local - Encerramento]]</f>
        <v>ZEH</v>
      </c>
      <c r="AM239" s="108" t="str">
        <f>IF(BS_CONTROLE[[#This Row],[Entre - Estações]]=0, "-", BS_CONTROLE[[#This Row],[Entre - Estações]])</f>
        <v>ZM0-ZEH</v>
      </c>
      <c r="AN239" s="108" t="str">
        <f>IF(BS_CONTROLE[[#This Row],[SB]]=0, "-", BS_CONTROLE[[#This Row],[SB]])</f>
        <v>ZMOZEH</v>
      </c>
      <c r="AO239" s="108">
        <f>IF(BS_CONTROLE[[#This Row],[SUB]]=0, "-", BS_CONTROLE[[#This Row],[SUB]])</f>
        <v>73</v>
      </c>
      <c r="AP239" s="108">
        <f>BS_CONTROLE[[#This Row],[KM - Inicio]]</f>
        <v>224</v>
      </c>
      <c r="AQ239" s="108">
        <f>BS_CONTROLE[[#This Row],[KM - Inicio]]</f>
        <v>224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47" t="str">
        <f t="shared" si="16"/>
        <v>PEDRO (TP-696)46097</v>
      </c>
      <c r="B240" s="105">
        <v>46097</v>
      </c>
      <c r="C240" s="138">
        <f>IF(BS_CONTROLE[[#This Row],[DATA]]="","",WEEKNUM(BS_CONTROLE[[#This Row],[DATA]]))</f>
        <v>12</v>
      </c>
      <c r="D240" s="200" t="s">
        <v>705</v>
      </c>
      <c r="E240" s="201"/>
      <c r="F240" s="202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91.1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0" s="109">
        <v>0.41666666666666669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ZCZ-ZZF</v>
      </c>
      <c r="AN240" s="108" t="str">
        <f>IF(BS_CONTROLE[[#This Row],[SB]]=0, "-", BS_CONTROLE[[#This Row],[SB]])</f>
        <v>ZCZK96</v>
      </c>
      <c r="AO240" s="108">
        <f>IF(BS_CONTROLE[[#This Row],[SUB]]=0, "-", BS_CONTROLE[[#This Row],[SUB]])</f>
        <v>73</v>
      </c>
      <c r="AP240" s="108">
        <f>BS_CONTROLE[[#This Row],[KM - Inicio]]</f>
        <v>91.1</v>
      </c>
      <c r="AQ240" s="108">
        <f>BS_CONTROLE[[#This Row],[KM - Inicio]]</f>
        <v>91.1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>WAGNER (TP-58)46097</v>
      </c>
      <c r="B243" s="105">
        <v>46097</v>
      </c>
      <c r="C243" s="138">
        <f>IF(BS_CONTROLE[[#This Row],[DATA]]="","",WEEKNUM(BS_CONTROLE[[#This Row],[DATA]]))</f>
        <v>12</v>
      </c>
      <c r="D243" s="107" t="s">
        <v>721</v>
      </c>
      <c r="E243" s="163">
        <v>176</v>
      </c>
      <c r="F243" s="129" t="s">
        <v>517</v>
      </c>
      <c r="G243" s="146" t="str">
        <f>IF(D243="","*",VLOOKUP(F243,BS_ATIVIDADE[],3,FALSE))</f>
        <v>MODERNIZAÇÃO</v>
      </c>
      <c r="H243" s="109" t="s">
        <v>384</v>
      </c>
      <c r="I243" s="109" t="s">
        <v>384</v>
      </c>
      <c r="J243" s="108">
        <v>73</v>
      </c>
      <c r="K243" s="108">
        <v>52.19</v>
      </c>
      <c r="L243" s="108" t="s">
        <v>384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3" s="130" t="s">
        <v>174</v>
      </c>
      <c r="O243" s="109">
        <v>0.33333333333333331</v>
      </c>
      <c r="P243" s="109">
        <v>6.25E-2</v>
      </c>
      <c r="Q243" s="108">
        <v>1</v>
      </c>
      <c r="R243" s="10" t="str">
        <f>IFERROR(_xlfn.XLOOKUP(F243, BS_ATIVIDADE[ATIVIDADE],BS_ATIVIDADE[UNIDADE] ), "*")</f>
        <v>Nº DE SOLDA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1213</v>
      </c>
      <c r="W243" s="155" t="s">
        <v>867</v>
      </c>
      <c r="X243" s="107" t="s">
        <v>825</v>
      </c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8" t="str">
        <f>IF(BS_CONTROLE[[#This Row],[Entre - Estações]]=0, "-", BS_CONTROLE[[#This Row],[Entre - Estações]])</f>
        <v>ZDG</v>
      </c>
      <c r="AN243" s="108" t="str">
        <f>IF(BS_CONTROLE[[#This Row],[SB]]=0, "-", BS_CONTROLE[[#This Row],[SB]])</f>
        <v>ZDG1</v>
      </c>
      <c r="AO243" s="108">
        <f>IF(BS_CONTROLE[[#This Row],[SUB]]=0, "-", BS_CONTROLE[[#This Row],[SUB]])</f>
        <v>73</v>
      </c>
      <c r="AP243" s="108">
        <f>BS_CONTROLE[[#This Row],[KM - Inicio]]</f>
        <v>52.19</v>
      </c>
      <c r="AQ243" s="108">
        <f>BS_CONTROLE[[#This Row],[KM - Inicio]]</f>
        <v>52.19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IGOR (TF-660)46097</v>
      </c>
      <c r="B244" s="105">
        <v>46097</v>
      </c>
      <c r="C244" s="138">
        <f>IF(BS_CONTROLE[[#This Row],[DATA]]="","",WEEKNUM(BS_CONTROLE[[#This Row],[DATA]]))</f>
        <v>12</v>
      </c>
      <c r="D244" s="107" t="s">
        <v>676</v>
      </c>
      <c r="E244" s="163">
        <v>177</v>
      </c>
      <c r="F244" s="129" t="s">
        <v>517</v>
      </c>
      <c r="G244" s="146" t="str">
        <f>IF(D244="","*",VLOOKUP(F244,BS_ATIVIDADE[],3,FALSE))</f>
        <v>MODERNIZAÇÃO</v>
      </c>
      <c r="H244" s="109"/>
      <c r="I244" s="109"/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>V8346097</v>
      </c>
      <c r="B246" s="105">
        <v>46097</v>
      </c>
      <c r="C246" s="138">
        <f>IF(BS_CONTROLE[[#This Row],[DATA]]="","",WEEKNUM(BS_CONTROLE[[#This Row],[DATA]]))</f>
        <v>12</v>
      </c>
      <c r="D246" s="107" t="s">
        <v>580</v>
      </c>
      <c r="E246" s="163"/>
      <c r="F246" s="129" t="s">
        <v>489</v>
      </c>
      <c r="G246" s="146" t="str">
        <f>IF(D246="","*",VLOOKUP(F246,BS_ATIVIDADE[],3,FALSE))</f>
        <v>MECANIZAÇÃO - SOCADORA</v>
      </c>
      <c r="H246" s="109" t="s">
        <v>167</v>
      </c>
      <c r="I246" s="109" t="s">
        <v>167</v>
      </c>
      <c r="J246" s="108">
        <v>73</v>
      </c>
      <c r="K246" s="108">
        <v>17</v>
      </c>
      <c r="L246" s="108">
        <v>19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09">
        <v>0.375</v>
      </c>
      <c r="P246" s="109">
        <v>6.25E-2</v>
      </c>
      <c r="Q246" s="108">
        <v>360</v>
      </c>
      <c r="R246" s="10" t="str">
        <f>IFERROR(_xlfn.XLOOKUP(F246, BS_ATIVIDADE[ATIVIDADE],BS_ATIVIDADE[UNIDADE] ), "*")</f>
        <v>M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1162</v>
      </c>
      <c r="W246" s="155" t="s">
        <v>829</v>
      </c>
      <c r="X246" s="107" t="s">
        <v>825</v>
      </c>
      <c r="Y246" s="132"/>
      <c r="Z246" s="107"/>
      <c r="AA246" s="108">
        <v>1</v>
      </c>
      <c r="AB246" s="106" t="s">
        <v>830</v>
      </c>
      <c r="AC246" s="156"/>
      <c r="AD246" s="110">
        <v>0.29166666666666669</v>
      </c>
      <c r="AE246" s="108">
        <v>6233</v>
      </c>
      <c r="AF246" s="108" t="s">
        <v>384</v>
      </c>
      <c r="AG246" s="108" t="s">
        <v>384</v>
      </c>
      <c r="AH246" s="15"/>
      <c r="AI246" s="129" t="str">
        <f>IF(BS_CONTROLE[[#This Row],[Atividade]]=0, "-", BS_CONTROLE[[#This Row],[Atividade]])</f>
        <v>MECANIZAÇÃO - SOCADORA</v>
      </c>
      <c r="AJ246" s="9" t="str">
        <f>IF(BS_CONTROLE[[#This Row],[Atividade]]=0, "-", BS_CONTROLE[[#This Row],[Atividade]])</f>
        <v>MECANIZAÇÃO - SOCADORA</v>
      </c>
      <c r="AK246" s="31" t="str">
        <f>BS_CONTROLE[[#This Row],[Local - Partida]]</f>
        <v>ZMAPAT2</v>
      </c>
      <c r="AL246" s="31" t="str">
        <f>BS_CONTROLE[[#This Row],[Local - Encerramento]]</f>
        <v>ZMAPAT2</v>
      </c>
      <c r="AM246" s="108" t="str">
        <f>IF(BS_CONTROLE[[#This Row],[Entre - Estações]]=0, "-", BS_CONTROLE[[#This Row],[Entre - Estações]])</f>
        <v>ZTO-ZDZ</v>
      </c>
      <c r="AN246" s="108" t="str">
        <f>IF(BS_CONTROLE[[#This Row],[SB]]=0, "-", BS_CONTROLE[[#This Row],[SB]])</f>
        <v>K14K18</v>
      </c>
      <c r="AO246" s="108">
        <f>IF(BS_CONTROLE[[#This Row],[SUB]]=0, "-", BS_CONTROLE[[#This Row],[SUB]])</f>
        <v>73</v>
      </c>
      <c r="AP246" s="108">
        <f>BS_CONTROLE[[#This Row],[KM - Inicio]]</f>
        <v>17</v>
      </c>
      <c r="AQ246" s="108">
        <f>BS_CONTROLE[[#This Row],[KM - Inicio]]</f>
        <v>17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M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>A7446097</v>
      </c>
      <c r="B247" s="105">
        <v>46097</v>
      </c>
      <c r="C247" s="138">
        <f>IF(BS_CONTROLE[[#This Row],[DATA]]="","",WEEKNUM(BS_CONTROLE[[#This Row],[DATA]]))</f>
        <v>12</v>
      </c>
      <c r="D247" s="107" t="s">
        <v>505</v>
      </c>
      <c r="E247" s="163">
        <v>207</v>
      </c>
      <c r="F247" s="129" t="s">
        <v>405</v>
      </c>
      <c r="G247" s="146" t="str">
        <f>IF(D247="","*",VLOOKUP(F247,BS_ATIVIDADE[],3,FALSE))</f>
        <v>DETECÇÃO</v>
      </c>
      <c r="H247" s="109" t="s">
        <v>134</v>
      </c>
      <c r="I247" s="109" t="s">
        <v>1307</v>
      </c>
      <c r="J247" s="108">
        <v>73</v>
      </c>
      <c r="K247" s="108">
        <v>7</v>
      </c>
      <c r="L247" s="108" t="s">
        <v>384</v>
      </c>
      <c r="M247" s="130" t="s">
        <v>1308</v>
      </c>
      <c r="N247" s="130" t="s">
        <v>1309</v>
      </c>
      <c r="O247" s="109">
        <v>0.35416666666666669</v>
      </c>
      <c r="P247" s="109">
        <v>4.1666666666666664E-2</v>
      </c>
      <c r="Q247" s="108">
        <v>50</v>
      </c>
      <c r="R247" s="10" t="str">
        <f>IFERROR(_xlfn.XLOOKUP(F247, BS_ATIVIDADE[ATIVIDADE],BS_ATIVIDADE[UNIDADE] ), "*")</f>
        <v>KM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1303</v>
      </c>
      <c r="W247" s="155" t="s">
        <v>894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DETECÇÃO - RONDA 7 DIAS</v>
      </c>
      <c r="AJ247" s="9" t="str">
        <f>IF(BS_CONTROLE[[#This Row],[Atividade]]=0, "-", BS_CONTROLE[[#This Row],[Atividade]])</f>
        <v>DETECÇÃO - RONDA 7 DIAS</v>
      </c>
      <c r="AK247" s="31" t="str">
        <f>BS_CONTROLE[[#This Row],[Local - Partida]]</f>
        <v>ZTO</v>
      </c>
      <c r="AL247" s="31" t="str">
        <f>BS_CONTROLE[[#This Row],[Local - Encerramento]]</f>
        <v>ZXE</v>
      </c>
      <c r="AM247" s="108" t="str">
        <f>IF(BS_CONTROLE[[#This Row],[Entre - Estações]]=0, "-", BS_CONTROLE[[#This Row],[Entre - Estações]])</f>
        <v>ZTO-ZXE</v>
      </c>
      <c r="AN247" s="108" t="str">
        <f>IF(BS_CONTROLE[[#This Row],[SB]]=0, "-", BS_CONTROLE[[#This Row],[SB]])</f>
        <v>ZTOZXE</v>
      </c>
      <c r="AO247" s="108">
        <f>IF(BS_CONTROLE[[#This Row],[SUB]]=0, "-", BS_CONTROLE[[#This Row],[SUB]])</f>
        <v>73</v>
      </c>
      <c r="AP247" s="108">
        <f>BS_CONTROLE[[#This Row],[KM - Inicio]]</f>
        <v>7</v>
      </c>
      <c r="AQ247" s="108">
        <f>BS_CONTROLE[[#This Row],[KM - Inicio]]</f>
        <v>7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KM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8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8" operator="equal">
      <formula>"NÃO"</formula>
    </cfRule>
    <cfRule type="cellIs" dxfId="253" priority="11869" operator="equal">
      <formula>"SIM"</formula>
    </cfRule>
  </conditionalFormatting>
  <conditionalFormatting sqref="AZ6:AZ1036">
    <cfRule type="expression" dxfId="252" priority="54324">
      <formula>#REF!=1</formula>
    </cfRule>
  </conditionalFormatting>
  <conditionalFormatting sqref="U6:U1036 BE6:BE1036 AY6:AY1036">
    <cfRule type="cellIs" dxfId="251" priority="54308" operator="equal">
      <formula>"ERRO"</formula>
    </cfRule>
  </conditionalFormatting>
  <conditionalFormatting sqref="BQ6:BQ1036">
    <cfRule type="cellIs" dxfId="250" priority="54303" operator="equal">
      <formula>"Produção e Intervalo"</formula>
    </cfRule>
    <cfRule type="cellIs" dxfId="249" priority="54304" operator="equal">
      <formula>"Aderente"</formula>
    </cfRule>
    <cfRule type="cellIs" dxfId="248" priority="54305" operator="equal">
      <formula>"Intervalo"</formula>
    </cfRule>
    <cfRule type="cellIs" dxfId="247" priority="54306" operator="equal">
      <formula>"Produção"</formula>
    </cfRule>
    <cfRule type="cellIs" dxfId="246" priority="54307" operator="equal">
      <formula>"ERRO"</formula>
    </cfRule>
  </conditionalFormatting>
  <conditionalFormatting sqref="BR6:BS1036">
    <cfRule type="cellIs" dxfId="245" priority="54285" operator="equal">
      <formula>"*"</formula>
    </cfRule>
    <cfRule type="cellIs" dxfId="244" priority="54286" operator="greaterThanOrEqual">
      <formula>1</formula>
    </cfRule>
    <cfRule type="cellIs" dxfId="243" priority="54287" operator="lessThan">
      <formula>1</formula>
    </cfRule>
  </conditionalFormatting>
  <conditionalFormatting sqref="Y8:Z13">
    <cfRule type="cellIs" dxfId="242" priority="411" operator="equal">
      <formula>"OPORTUNIDADE"</formula>
    </cfRule>
  </conditionalFormatting>
  <conditionalFormatting sqref="Y8:Z13">
    <cfRule type="cellIs" dxfId="241" priority="409" operator="equal">
      <formula>"NÃO"</formula>
    </cfRule>
    <cfRule type="cellIs" dxfId="240" priority="410" operator="equal">
      <formula>"SIM"</formula>
    </cfRule>
  </conditionalFormatting>
  <conditionalFormatting sqref="Y17:Z18">
    <cfRule type="cellIs" dxfId="239" priority="408" operator="equal">
      <formula>"OPORTUNIDADE"</formula>
    </cfRule>
  </conditionalFormatting>
  <conditionalFormatting sqref="Y17:Z18">
    <cfRule type="cellIs" dxfId="238" priority="406" operator="equal">
      <formula>"NÃO"</formula>
    </cfRule>
    <cfRule type="cellIs" dxfId="237" priority="407" operator="equal">
      <formula>"SIM"</formula>
    </cfRule>
  </conditionalFormatting>
  <conditionalFormatting sqref="BJ8:BJ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4" operator="equal">
      <formula>"OPORTUNIDADE"</formula>
    </cfRule>
  </conditionalFormatting>
  <conditionalFormatting sqref="Y19:Z19">
    <cfRule type="cellIs" dxfId="235" priority="392" operator="equal">
      <formula>"NÃO"</formula>
    </cfRule>
    <cfRule type="cellIs" dxfId="234" priority="393" operator="equal">
      <formula>"SIM"</formula>
    </cfRule>
  </conditionalFormatting>
  <conditionalFormatting sqref="Z29">
    <cfRule type="cellIs" dxfId="233" priority="391" operator="equal">
      <formula>"OPORTUNIDADE"</formula>
    </cfRule>
  </conditionalFormatting>
  <conditionalFormatting sqref="Z29">
    <cfRule type="cellIs" dxfId="232" priority="389" operator="equal">
      <formula>"NÃO"</formula>
    </cfRule>
    <cfRule type="cellIs" dxfId="231" priority="390" operator="equal">
      <formula>"SIM"</formula>
    </cfRule>
  </conditionalFormatting>
  <conditionalFormatting sqref="BP1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2" operator="equal">
      <formula>"OPORTUNIDADE"</formula>
    </cfRule>
  </conditionalFormatting>
  <conditionalFormatting sqref="Y16">
    <cfRule type="cellIs" dxfId="229" priority="380" operator="equal">
      <formula>"NÃO"</formula>
    </cfRule>
    <cfRule type="cellIs" dxfId="228" priority="381" operator="equal">
      <formula>"SIM"</formula>
    </cfRule>
  </conditionalFormatting>
  <conditionalFormatting sqref="BK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5" operator="equal">
      <formula>"OPORTUNIDADE"</formula>
    </cfRule>
  </conditionalFormatting>
  <conditionalFormatting sqref="Z32:Z33">
    <cfRule type="cellIs" dxfId="226" priority="363" operator="equal">
      <formula>"NÃO"</formula>
    </cfRule>
    <cfRule type="cellIs" dxfId="225" priority="364" operator="equal">
      <formula>"SIM"</formula>
    </cfRule>
  </conditionalFormatting>
  <conditionalFormatting sqref="Y32:Y33">
    <cfRule type="cellIs" dxfId="224" priority="362" operator="equal">
      <formula>"OPORTUNIDADE"</formula>
    </cfRule>
  </conditionalFormatting>
  <conditionalFormatting sqref="Y32:Y33">
    <cfRule type="cellIs" dxfId="223" priority="360" operator="equal">
      <formula>"NÃO"</formula>
    </cfRule>
    <cfRule type="cellIs" dxfId="222" priority="361" operator="equal">
      <formula>"SIM"</formula>
    </cfRule>
  </conditionalFormatting>
  <conditionalFormatting sqref="BK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3" operator="equal">
      <formula>"OPORTUNIDADE"</formula>
    </cfRule>
  </conditionalFormatting>
  <conditionalFormatting sqref="Y40:Y46 Y34:Y38">
    <cfRule type="cellIs" dxfId="220" priority="351" operator="equal">
      <formula>"NÃO"</formula>
    </cfRule>
    <cfRule type="cellIs" dxfId="219" priority="352" operator="equal">
      <formula>"SIM"</formula>
    </cfRule>
  </conditionalFormatting>
  <conditionalFormatting sqref="BK1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2" operator="equal">
      <formula>"OPORTUNIDADE"</formula>
    </cfRule>
  </conditionalFormatting>
  <conditionalFormatting sqref="Z36:Z37">
    <cfRule type="cellIs" dxfId="217" priority="340" operator="equal">
      <formula>"NÃO"</formula>
    </cfRule>
    <cfRule type="cellIs" dxfId="216" priority="341" operator="equal">
      <formula>"SIM"</formula>
    </cfRule>
  </conditionalFormatting>
  <conditionalFormatting sqref="Z38:Z39">
    <cfRule type="cellIs" dxfId="215" priority="339" operator="equal">
      <formula>"OPORTUNIDADE"</formula>
    </cfRule>
  </conditionalFormatting>
  <conditionalFormatting sqref="Z38:Z39">
    <cfRule type="cellIs" dxfId="214" priority="337" operator="equal">
      <formula>"NÃO"</formula>
    </cfRule>
    <cfRule type="cellIs" dxfId="213" priority="338" operator="equal">
      <formula>"SIM"</formula>
    </cfRule>
  </conditionalFormatting>
  <conditionalFormatting sqref="Z46">
    <cfRule type="cellIs" dxfId="212" priority="336" operator="equal">
      <formula>"OPORTUNIDADE"</formula>
    </cfRule>
  </conditionalFormatting>
  <conditionalFormatting sqref="Z46">
    <cfRule type="cellIs" dxfId="211" priority="334" operator="equal">
      <formula>"NÃO"</formula>
    </cfRule>
    <cfRule type="cellIs" dxfId="210" priority="335" operator="equal">
      <formula>"SIM"</formula>
    </cfRule>
  </conditionalFormatting>
  <conditionalFormatting sqref="BP1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4" operator="equal">
      <formula>"OPORTUNIDADE"</formula>
    </cfRule>
  </conditionalFormatting>
  <conditionalFormatting sqref="Y29">
    <cfRule type="cellIs" dxfId="208" priority="322" operator="equal">
      <formula>"NÃO"</formula>
    </cfRule>
    <cfRule type="cellIs" dxfId="207" priority="323" operator="equal">
      <formula>"SIM"</formula>
    </cfRule>
  </conditionalFormatting>
  <conditionalFormatting sqref="Y39">
    <cfRule type="cellIs" dxfId="206" priority="321" operator="equal">
      <formula>"OPORTUNIDADE"</formula>
    </cfRule>
  </conditionalFormatting>
  <conditionalFormatting sqref="Y39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BK3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1" operator="equal">
      <formula>"OPORTUNIDADE"</formula>
    </cfRule>
  </conditionalFormatting>
  <conditionalFormatting sqref="Z49:Z50">
    <cfRule type="cellIs" dxfId="202" priority="309" operator="equal">
      <formula>"NÃO"</formula>
    </cfRule>
    <cfRule type="cellIs" dxfId="201" priority="310" operator="equal">
      <formula>"SIM"</formula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2" operator="equal">
      <formula>"OPORTUNIDADE"</formula>
    </cfRule>
  </conditionalFormatting>
  <conditionalFormatting sqref="Z53">
    <cfRule type="cellIs" dxfId="199" priority="280" operator="equal">
      <formula>"NÃO"</formula>
    </cfRule>
    <cfRule type="cellIs" dxfId="198" priority="281" operator="equal">
      <formula>"SIM"</formula>
    </cfRule>
  </conditionalFormatting>
  <conditionalFormatting sqref="BK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0" operator="equal">
      <formula>"OPORTUNIDADE"</formula>
    </cfRule>
  </conditionalFormatting>
  <conditionalFormatting sqref="Z54:Z55">
    <cfRule type="cellIs" dxfId="196" priority="268" operator="equal">
      <formula>"NÃO"</formula>
    </cfRule>
    <cfRule type="cellIs" dxfId="195" priority="269" operator="equal">
      <formula>"SIM"</formula>
    </cfRule>
  </conditionalFormatting>
  <conditionalFormatting sqref="Z56">
    <cfRule type="cellIs" dxfId="194" priority="264" operator="equal">
      <formula>"OPORTUNIDADE"</formula>
    </cfRule>
  </conditionalFormatting>
  <conditionalFormatting sqref="Z56">
    <cfRule type="cellIs" dxfId="193" priority="262" operator="equal">
      <formula>"NÃO"</formula>
    </cfRule>
    <cfRule type="cellIs" dxfId="192" priority="263" operator="equal">
      <formula>"SIM"</formula>
    </cfRule>
  </conditionalFormatting>
  <conditionalFormatting sqref="Z63:Z65">
    <cfRule type="cellIs" dxfId="191" priority="255" operator="equal">
      <formula>"OPORTUNIDADE"</formula>
    </cfRule>
  </conditionalFormatting>
  <conditionalFormatting sqref="Z63:Z65">
    <cfRule type="cellIs" dxfId="190" priority="253" operator="equal">
      <formula>"NÃO"</formula>
    </cfRule>
    <cfRule type="cellIs" dxfId="189" priority="254" operator="equal">
      <formula>"SIM"</formula>
    </cfRule>
  </conditionalFormatting>
  <conditionalFormatting sqref="BK4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7" operator="equal">
      <formula>"OPORTUNIDADE"</formula>
    </cfRule>
  </conditionalFormatting>
  <conditionalFormatting sqref="Z70:Z71">
    <cfRule type="cellIs" dxfId="187" priority="215" operator="equal">
      <formula>"NÃO"</formula>
    </cfRule>
    <cfRule type="cellIs" dxfId="186" priority="216" operator="equal">
      <formula>"SIM"</formula>
    </cfRule>
  </conditionalFormatting>
  <conditionalFormatting sqref="Z72">
    <cfRule type="cellIs" dxfId="185" priority="208" operator="equal">
      <formula>"OPORTUNIDADE"</formula>
    </cfRule>
  </conditionalFormatting>
  <conditionalFormatting sqref="Z72">
    <cfRule type="cellIs" dxfId="184" priority="206" operator="equal">
      <formula>"NÃO"</formula>
    </cfRule>
    <cfRule type="cellIs" dxfId="183" priority="207" operator="equal">
      <formula>"SIM"</formula>
    </cfRule>
  </conditionalFormatting>
  <conditionalFormatting sqref="BK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7" operator="equal">
      <formula>"OPORTUNIDADE"</formula>
    </cfRule>
  </conditionalFormatting>
  <conditionalFormatting sqref="Z76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BK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8" operator="equal">
      <formula>"OPORTUNIDADE"</formula>
    </cfRule>
  </conditionalFormatting>
  <conditionalFormatting sqref="Z99:Z10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K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0" operator="equal">
      <formula>"OPORTUNIDADE"</formula>
    </cfRule>
  </conditionalFormatting>
  <conditionalFormatting sqref="Z8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5" operator="equal">
      <formula>"OPORTUNIDADE"</formula>
    </cfRule>
  </conditionalFormatting>
  <conditionalFormatting sqref="Z90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7" operator="equal">
      <formula>"OPORTUNIDADE"</formula>
    </cfRule>
  </conditionalFormatting>
  <conditionalFormatting sqref="Z11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21">
    <cfRule type="cellIs" dxfId="167" priority="134" operator="equal">
      <formula>"OPORTUNIDADE"</formula>
    </cfRule>
  </conditionalFormatting>
  <conditionalFormatting sqref="Z121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BK10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1" operator="equal">
      <formula>"OPORTUNIDADE"</formula>
    </cfRule>
  </conditionalFormatting>
  <conditionalFormatting sqref="Z132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BK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9" operator="equal">
      <formula>"OPORTUNIDADE"</formula>
    </cfRule>
  </conditionalFormatting>
  <conditionalFormatting sqref="Z15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K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9" operator="equal">
      <formula>"OPORTUNIDADE"</formula>
    </cfRule>
  </conditionalFormatting>
  <conditionalFormatting sqref="Z176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BJ1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7" operator="equal">
      <formula>"OPORTUNIDADE"</formula>
    </cfRule>
  </conditionalFormatting>
  <conditionalFormatting sqref="Z191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K1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 BP208:BP209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5 BK208">
    <cfRule type="iconSet" priority="62127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63">
      <iconSet showValue="0">
        <cfvo type="percent" val="0"/>
        <cfvo type="num" val="1"/>
        <cfvo type="num" val="1" gte="0"/>
      </iconSet>
    </cfRule>
    <cfRule type="iconSet" priority="62164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1310</v>
      </c>
      <c r="C2" s="124" t="s">
        <v>755</v>
      </c>
      <c r="D2" s="79" t="s">
        <v>757</v>
      </c>
      <c r="E2" s="79" t="s">
        <v>1311</v>
      </c>
      <c r="F2" s="102" t="s">
        <v>1312</v>
      </c>
      <c r="G2" s="79" t="s">
        <v>1313</v>
      </c>
      <c r="H2" s="79" t="s">
        <v>1314</v>
      </c>
      <c r="I2" s="79" t="s">
        <v>1315</v>
      </c>
      <c r="J2" s="79" t="s">
        <v>1316</v>
      </c>
      <c r="K2" s="81" t="s">
        <v>1317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>
        <f>IF(SP_NORTE!B225="","*",SP_NORTE!B225)</f>
        <v>46095</v>
      </c>
      <c r="D221" s="97" t="str">
        <f>IF(SP_NORTE!D225="","*",SP_NORTE!D225)</f>
        <v>JULIO (TF-648)</v>
      </c>
      <c r="E221" s="97" t="str">
        <f>IF(SP_NORTE!H225="","*",SP_NORTE!H225)</f>
        <v>-</v>
      </c>
      <c r="F221" s="103" t="str">
        <f>IF(SP_NORTE!M225="","*",SP_NORTE!M225)</f>
        <v>ZGI-ZFN</v>
      </c>
      <c r="G221" s="98" t="str">
        <f>IF(SP_NORTE!I225="","*",SP_NORTE!I225)</f>
        <v>-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>
        <f>IF(SP_NORTE!B235="","*",SP_NORTE!B235)</f>
        <v>46096</v>
      </c>
      <c r="D231" s="97" t="str">
        <f>IF(SP_NORTE!D235="","*",SP_NORTE!D235)</f>
        <v>V83</v>
      </c>
      <c r="E231" s="97" t="str">
        <f>IF(SP_NORTE!H235="","*",SP_NORTE!H235)</f>
        <v>ZMAPAT2</v>
      </c>
      <c r="F231" s="103" t="str">
        <f>IF(SP_NORTE!M235="","*",SP_NORTE!M235)</f>
        <v>ZTO-ZDZ</v>
      </c>
      <c r="G231" s="98" t="str">
        <f>IF(SP_NORTE!I235="","*",SP_NORTE!I235)</f>
        <v>ZMAPAT2</v>
      </c>
      <c r="H231" s="98" t="str">
        <f>IF(SP_NORTE!AB235="","*",SP_NORTE!AB235)</f>
        <v>FIXO</v>
      </c>
      <c r="I231" s="98" t="str">
        <f>IF(SP_NORTE!AC235="","*",SP_NORTE!AC235)</f>
        <v>*</v>
      </c>
      <c r="J231" s="99">
        <f>IF(SP_NORTE!AA235="","*",SP_NORTE!AA235)</f>
        <v>1</v>
      </c>
      <c r="K231" s="100">
        <f>IF(SP_NORTE!AD235="","*",SP_NORTE!AD235)</f>
        <v>0.29166666666666669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>
        <f>IF(SP_NORTE!B238="","*",SP_NORTE!B238)</f>
        <v>46097</v>
      </c>
      <c r="D234" s="97" t="str">
        <f>IF(SP_NORTE!D238="","*",SP_NORTE!D238)</f>
        <v>JULIO (TF-648)</v>
      </c>
      <c r="E234" s="97" t="str">
        <f>IF(SP_NORTE!H238="","*",SP_NORTE!H238)</f>
        <v>-</v>
      </c>
      <c r="F234" s="103" t="str">
        <f>IF(SP_NORTE!M238="","*",SP_NORTE!M238)</f>
        <v>ZGI-ZFN</v>
      </c>
      <c r="G234" s="98" t="str">
        <f>IF(SP_NORTE!I238="","*",SP_NORTE!I238)</f>
        <v>-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>
        <f>IF(SP_NORTE!B239="","*",SP_NORTE!B239)</f>
        <v>46097</v>
      </c>
      <c r="D235" s="97" t="str">
        <f>IF(SP_NORTE!D239="","*",SP_NORTE!D239)</f>
        <v>V97</v>
      </c>
      <c r="E235" s="97" t="str">
        <f>IF(SP_NORTE!H239="","*",SP_NORTE!H239)</f>
        <v>ZMO</v>
      </c>
      <c r="F235" s="103" t="str">
        <f>IF(SP_NORTE!M239="","*",SP_NORTE!M239)</f>
        <v>ZM0-ZEH</v>
      </c>
      <c r="G235" s="98" t="str">
        <f>IF(SP_NORTE!I239="","*",SP_NORTE!I239)</f>
        <v>ZEH</v>
      </c>
      <c r="H235" s="98" t="str">
        <f>IF(SP_NORTE!AB239="","*",SP_NORTE!AB239)</f>
        <v>FIXO</v>
      </c>
      <c r="I235" s="98" t="str">
        <f>IF(SP_NORTE!AC239="","*",SP_NORTE!AC239)</f>
        <v>*</v>
      </c>
      <c r="J235" s="99">
        <f>IF(SP_NORTE!AA239="","*",SP_NORTE!AA239)</f>
        <v>1</v>
      </c>
      <c r="K235" s="100">
        <f>IF(SP_NORTE!AD239="","*",SP_NORTE!AD239)</f>
        <v>0.29166666666666669</v>
      </c>
    </row>
    <row r="236" spans="2:11" hidden="1">
      <c r="B236" s="97" t="str">
        <f>IF(SP_NORTE!Y240="","*",SP_NORTE!Y240)</f>
        <v>*</v>
      </c>
      <c r="C236" s="98">
        <f>IF(SP_NORTE!B240="","*",SP_NORTE!B240)</f>
        <v>46097</v>
      </c>
      <c r="D236" s="97" t="str">
        <f>IF(SP_NORTE!D240="","*",SP_NORTE!D240)</f>
        <v>PEDRO (TP-696)</v>
      </c>
      <c r="E236" s="97" t="str">
        <f>IF(SP_NORTE!H240="","*",SP_NORTE!H240)</f>
        <v>-</v>
      </c>
      <c r="F236" s="103" t="str">
        <f>IF(SP_NORTE!M240="","*",SP_NORTE!M240)</f>
        <v>ZCZ-ZZF</v>
      </c>
      <c r="G236" s="98" t="str">
        <f>IF(SP_NORTE!I240="","*",SP_NORTE!I240)</f>
        <v>-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>
        <f>IF(SP_NORTE!B243="","*",SP_NORTE!B243)</f>
        <v>46097</v>
      </c>
      <c r="D239" s="97" t="str">
        <f>IF(SP_NORTE!D243="","*",SP_NORTE!D243)</f>
        <v>WAGNER (TP-58)</v>
      </c>
      <c r="E239" s="97" t="str">
        <f>IF(SP_NORTE!H243="","*",SP_NORTE!H243)</f>
        <v>-</v>
      </c>
      <c r="F239" s="103" t="str">
        <f>IF(SP_NORTE!M243="","*",SP_NORTE!M243)</f>
        <v>ZDG</v>
      </c>
      <c r="G239" s="98" t="str">
        <f>IF(SP_NORTE!I243="","*",SP_NORTE!I243)</f>
        <v>-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>
        <f>IF(SP_NORTE!B244="","*",SP_NORTE!B244)</f>
        <v>46097</v>
      </c>
      <c r="D240" s="97" t="str">
        <f>IF(SP_NORTE!D244="","*",SP_NORTE!D244)</f>
        <v>IGOR (TF-660)</v>
      </c>
      <c r="E240" s="97" t="str">
        <f>IF(SP_NORTE!H244="","*",SP_NORTE!H244)</f>
        <v>*</v>
      </c>
      <c r="F240" s="103" t="str">
        <f>IF(SP_NORTE!M244="","*",SP_NORTE!M244)</f>
        <v>ZDG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>
        <f>IF(SP_NORTE!B246="","*",SP_NORTE!B246)</f>
        <v>46097</v>
      </c>
      <c r="D242" s="97" t="str">
        <f>IF(SP_NORTE!D246="","*",SP_NORTE!D246)</f>
        <v>V83</v>
      </c>
      <c r="E242" s="97" t="str">
        <f>IF(SP_NORTE!H246="","*",SP_NORTE!H246)</f>
        <v>ZMAPAT2</v>
      </c>
      <c r="F242" s="103" t="str">
        <f>IF(SP_NORTE!M246="","*",SP_NORTE!M246)</f>
        <v>ZTO-ZDZ</v>
      </c>
      <c r="G242" s="98" t="str">
        <f>IF(SP_NORTE!I246="","*",SP_NORTE!I246)</f>
        <v>ZMAPAT2</v>
      </c>
      <c r="H242" s="98" t="str">
        <f>IF(SP_NORTE!AB246="","*",SP_NORTE!AB246)</f>
        <v>FIXO</v>
      </c>
      <c r="I242" s="98" t="str">
        <f>IF(SP_NORTE!AC246="","*",SP_NORTE!AC246)</f>
        <v>*</v>
      </c>
      <c r="J242" s="99">
        <f>IF(SP_NORTE!AA246="","*",SP_NORTE!AA246)</f>
        <v>1</v>
      </c>
      <c r="K242" s="100">
        <f>IF(SP_NORTE!AD246="","*",SP_NORTE!AD246)</f>
        <v>0.29166666666666669</v>
      </c>
    </row>
    <row r="243" spans="2:11" hidden="1">
      <c r="B243" s="97" t="str">
        <f>IF(SP_NORTE!Y247="","*",SP_NORTE!Y247)</f>
        <v>*</v>
      </c>
      <c r="C243" s="98">
        <f>IF(SP_NORTE!B247="","*",SP_NORTE!B247)</f>
        <v>46097</v>
      </c>
      <c r="D243" s="97" t="str">
        <f>IF(SP_NORTE!D247="","*",SP_NORTE!D247)</f>
        <v>A74</v>
      </c>
      <c r="E243" s="97" t="str">
        <f>IF(SP_NORTE!H247="","*",SP_NORTE!H247)</f>
        <v>ZTO</v>
      </c>
      <c r="F243" s="103" t="str">
        <f>IF(SP_NORTE!M247="","*",SP_NORTE!M247)</f>
        <v>ZTO-ZXE</v>
      </c>
      <c r="G243" s="98" t="str">
        <f>IF(SP_NORTE!I247="","*",SP_NORTE!I247)</f>
        <v>ZXE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1318</v>
      </c>
      <c r="V1" s="283"/>
      <c r="W1" s="283"/>
    </row>
    <row r="2" spans="1:23" ht="15" customHeight="1">
      <c r="A2" s="90" t="s">
        <v>1319</v>
      </c>
      <c r="B2" s="90" t="s">
        <v>1320</v>
      </c>
      <c r="C2" s="90" t="s">
        <v>380</v>
      </c>
      <c r="D2" s="91" t="s">
        <v>770</v>
      </c>
      <c r="E2" s="91" t="s">
        <v>4</v>
      </c>
      <c r="F2" s="91" t="s">
        <v>1321</v>
      </c>
      <c r="G2" s="91" t="s">
        <v>1322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1323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SP NORTE</v>
      </c>
      <c r="E219" s="142" t="str">
        <f>IF(SP_NORTE!T225="","*",SP_NORTE!T225)</f>
        <v>TMI-ZEB</v>
      </c>
      <c r="F219" s="149">
        <f>IF(SP_NORTE!B225="","*",SP_NORTE!B225)</f>
        <v>46095</v>
      </c>
      <c r="G219" s="149" t="str">
        <f>IF(SP_NORTE!D225="","*",SP_NORTE!D225)</f>
        <v>JULIO (TF-648)</v>
      </c>
      <c r="H219" s="149" t="str">
        <f>IF(SP_NORTE!F225="","*",SP_NORTE!F225)</f>
        <v>PDM - SOLDA</v>
      </c>
      <c r="I219" s="149" t="str">
        <f>IF(SP_NORTE!H225="","*",SP_NORTE!H225)</f>
        <v>-</v>
      </c>
      <c r="J219" s="149" t="str">
        <f>IF(SP_NORTE!I225="","*",SP_NORTE!I225)</f>
        <v>-</v>
      </c>
      <c r="K219" s="142" t="str">
        <f>IF(SP_NORTE!M225="","*",SP_NORTE!M225)</f>
        <v>ZGI-ZFN</v>
      </c>
      <c r="L219" s="142" t="str">
        <f>IF(SP_NORTE!N225="","*",SP_NORTE!N225)</f>
        <v>332ZFN</v>
      </c>
      <c r="M219" s="143">
        <f>IF(SP_NORTE!J225="","*",SP_NORTE!J225)</f>
        <v>73</v>
      </c>
      <c r="N219" s="148">
        <f>IF(SP_NORTE!K225="","*",SP_NORTE!K225)</f>
        <v>335.2</v>
      </c>
      <c r="O219" s="148" t="str">
        <f>IF(SP_NORTE!L225="","*",SP_NORTE!L225)</f>
        <v>-</v>
      </c>
      <c r="P219" s="147">
        <f>IF(SP_NORTE!O225="","*",SP_NORTE!O225)</f>
        <v>0.375</v>
      </c>
      <c r="Q219" s="147">
        <f>IF(SP_NORTE!P225="","*",SP_NORTE!P225)</f>
        <v>6.25E-2</v>
      </c>
      <c r="R219" s="149" t="str">
        <f>IF(SP_NORTE!Q225="","*",CONCATENATE(SP_NORTE!Q225," ",SP_NORTE!R225))</f>
        <v>1 Nº DE SOLDA</v>
      </c>
      <c r="S219" s="149" t="str">
        <f>IF(SP_NORTE!V225="","*",SP_NORTE!V225)</f>
        <v>*</v>
      </c>
      <c r="T219" s="149" t="str">
        <f>IF(SP_NORTE!W225="","*",SP_NORTE!W225)</f>
        <v>*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>*</v>
      </c>
      <c r="T220" s="149" t="str">
        <f>IF(SP_NORTE!W226="","*",SP_NORTE!W226)</f>
        <v>*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*</v>
      </c>
      <c r="T221" s="149" t="str">
        <f>IF(SP_NORTE!W227="","*",SP_NORTE!W227)</f>
        <v>*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SP NORTE</v>
      </c>
      <c r="E228" s="142" t="str">
        <f>IF(SP_NORTE!T238="","*",SP_NORTE!T238)</f>
        <v>TMI-ZEB</v>
      </c>
      <c r="F228" s="149">
        <f>IF(SP_NORTE!B238="","*",SP_NORTE!B238)</f>
        <v>46097</v>
      </c>
      <c r="G228" s="149" t="str">
        <f>IF(SP_NORTE!D238="","*",SP_NORTE!D238)</f>
        <v>JULIO (TF-648)</v>
      </c>
      <c r="H228" s="149" t="str">
        <f>IF(SP_NORTE!F238="","*",SP_NORTE!F238)</f>
        <v>PDM - SOLDA</v>
      </c>
      <c r="I228" s="149" t="str">
        <f>IF(SP_NORTE!H238="","*",SP_NORTE!H238)</f>
        <v>-</v>
      </c>
      <c r="J228" s="149" t="str">
        <f>IF(SP_NORTE!I238="","*",SP_NORTE!I238)</f>
        <v>-</v>
      </c>
      <c r="K228" s="142" t="str">
        <f>IF(SP_NORTE!M238="","*",SP_NORTE!M238)</f>
        <v>ZGI-ZFN</v>
      </c>
      <c r="L228" s="142" t="str">
        <f>IF(SP_NORTE!N238="","*",SP_NORTE!N238)</f>
        <v>332ZFN</v>
      </c>
      <c r="M228" s="143">
        <f>IF(SP_NORTE!J238="","*",SP_NORTE!J238)</f>
        <v>73</v>
      </c>
      <c r="N228" s="148">
        <f>IF(SP_NORTE!K238="","*",SP_NORTE!K238)</f>
        <v>335.2</v>
      </c>
      <c r="O228" s="148" t="str">
        <f>IF(SP_NORTE!L238="","*",SP_NORTE!L238)</f>
        <v>-</v>
      </c>
      <c r="P228" s="147">
        <f>IF(SP_NORTE!O238="","*",SP_NORTE!O238)</f>
        <v>0.375</v>
      </c>
      <c r="Q228" s="147">
        <f>IF(SP_NORTE!P238="","*",SP_NORTE!P238)</f>
        <v>6.25E-2</v>
      </c>
      <c r="R228" s="149" t="str">
        <f>IF(SP_NORTE!Q238="","*",CONCATENATE(SP_NORTE!Q238," ",SP_NORTE!R238))</f>
        <v>1 Nº DE SOLDA</v>
      </c>
      <c r="S228" s="149" t="str">
        <f>IF(SP_NORTE!V238="","*",SP_NORTE!V238)</f>
        <v>*</v>
      </c>
      <c r="T228" s="149" t="str">
        <f>IF(SP_NORTE!W238="","*",SP_NORTE!W238)</f>
        <v>*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Oportunidade</v>
      </c>
      <c r="C229" s="150" t="str">
        <f>IF(SP_NORTE!Z239="","*",SP_NORTE!Z239)</f>
        <v>*</v>
      </c>
      <c r="D229" s="142" t="str">
        <f>IF(SP_NORTE!S239="","*",SP_NORTE!S239)</f>
        <v>SP NORTE</v>
      </c>
      <c r="E229" s="142" t="str">
        <f>IF(SP_NORTE!T239="","*",SP_NORTE!T239)</f>
        <v>ZEB-ZCZ</v>
      </c>
      <c r="F229" s="149">
        <f>IF(SP_NORTE!B239="","*",SP_NORTE!B239)</f>
        <v>46097</v>
      </c>
      <c r="G229" s="149" t="str">
        <f>IF(SP_NORTE!D239="","*",SP_NORTE!D239)</f>
        <v>V97</v>
      </c>
      <c r="H229" s="149" t="str">
        <f>IF(SP_NORTE!F239="","*",SP_NORTE!F239)</f>
        <v>DETECÇÃO - ULTRASSOM - SPERRY</v>
      </c>
      <c r="I229" s="149" t="str">
        <f>IF(SP_NORTE!H239="","*",SP_NORTE!H239)</f>
        <v>ZMO</v>
      </c>
      <c r="J229" s="149" t="str">
        <f>IF(SP_NORTE!I239="","*",SP_NORTE!I239)</f>
        <v>ZEH</v>
      </c>
      <c r="K229" s="142" t="str">
        <f>IF(SP_NORTE!M239="","*",SP_NORTE!M239)</f>
        <v>ZM0-ZEH</v>
      </c>
      <c r="L229" s="142" t="str">
        <f>IF(SP_NORTE!N239="","*",SP_NORTE!N239)</f>
        <v>ZMOZEH</v>
      </c>
      <c r="M229" s="143">
        <f>IF(SP_NORTE!J239="","*",SP_NORTE!J239)</f>
        <v>73</v>
      </c>
      <c r="N229" s="148">
        <f>IF(SP_NORTE!K239="","*",SP_NORTE!K239)</f>
        <v>224</v>
      </c>
      <c r="O229" s="148">
        <f>IF(SP_NORTE!L239="","*",SP_NORTE!L239)</f>
        <v>191</v>
      </c>
      <c r="P229" s="147">
        <f>IF(SP_NORTE!O239="","*",SP_NORTE!O239)</f>
        <v>0.35416666666666669</v>
      </c>
      <c r="Q229" s="147">
        <f>IF(SP_NORTE!P239="","*",SP_NORTE!P239)</f>
        <v>4.1666666666666664E-2</v>
      </c>
      <c r="R229" s="149" t="str">
        <f>IF(SP_NORTE!Q239="","*",CONCATENATE(SP_NORTE!Q239," ",SP_NORTE!R239))</f>
        <v>30 KM</v>
      </c>
      <c r="S229" s="149" t="str">
        <f>IF(SP_NORTE!V239="","*",SP_NORTE!V239)</f>
        <v>Savio</v>
      </c>
      <c r="T229" s="149" t="str">
        <f>IF(SP_NORTE!W239="","*",SP_NORTE!W239)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SP NORTE</v>
      </c>
      <c r="E230" s="142" t="str">
        <f>IF(SP_NORTE!T240="","*",SP_NORTE!T240)</f>
        <v>ZEB-ZCZ</v>
      </c>
      <c r="F230" s="149">
        <f>IF(SP_NORTE!B240="","*",SP_NORTE!B240)</f>
        <v>46097</v>
      </c>
      <c r="G230" s="149" t="str">
        <f>IF(SP_NORTE!D240="","*",SP_NORTE!D240)</f>
        <v>PEDRO (TP-696)</v>
      </c>
      <c r="H230" s="149" t="str">
        <f>IF(SP_NORTE!F240="","*",SP_NORTE!F240)</f>
        <v>PDM - SOLDA</v>
      </c>
      <c r="I230" s="149" t="str">
        <f>IF(SP_NORTE!H240="","*",SP_NORTE!H240)</f>
        <v>-</v>
      </c>
      <c r="J230" s="149" t="str">
        <f>IF(SP_NORTE!I240="","*",SP_NORTE!I240)</f>
        <v>-</v>
      </c>
      <c r="K230" s="142" t="str">
        <f>IF(SP_NORTE!M240="","*",SP_NORTE!M240)</f>
        <v>ZCZ-ZZF</v>
      </c>
      <c r="L230" s="142" t="str">
        <f>IF(SP_NORTE!N240="","*",SP_NORTE!N240)</f>
        <v>ZCZK96</v>
      </c>
      <c r="M230" s="143">
        <f>IF(SP_NORTE!J240="","*",SP_NORTE!J240)</f>
        <v>73</v>
      </c>
      <c r="N230" s="148">
        <f>IF(SP_NORTE!K240="","*",SP_NORTE!K240)</f>
        <v>91.1</v>
      </c>
      <c r="O230" s="148" t="str">
        <f>IF(SP_NORTE!L240="","*",SP_NORTE!L240)</f>
        <v>-</v>
      </c>
      <c r="P230" s="147">
        <f>IF(SP_NORTE!O240="","*",SP_NORTE!O240)</f>
        <v>0.41666666666666669</v>
      </c>
      <c r="Q230" s="147">
        <f>IF(SP_NORTE!P240="","*",SP_NORTE!P240)</f>
        <v>6.25E-2</v>
      </c>
      <c r="R230" s="149" t="str">
        <f>IF(SP_NORTE!Q240="","*",CONCATENATE(SP_NORTE!Q240," ",SP_NORTE!R240))</f>
        <v>1 Nº DE SOLDA</v>
      </c>
      <c r="S230" s="149" t="str">
        <f>IF(SP_NORTE!V240="","*",SP_NORTE!V240)</f>
        <v>*</v>
      </c>
      <c r="T230" s="149" t="str">
        <f>IF(SP_NORTE!W240="","*",SP_NORTE!W240)</f>
        <v>*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Oportunidade</v>
      </c>
      <c r="C233" s="150" t="str">
        <f>IF(SP_NORTE!Z243="","*",SP_NORTE!Z243)</f>
        <v>*</v>
      </c>
      <c r="D233" s="142" t="str">
        <f>IF(SP_NORTE!S243="","*",SP_NORTE!S243)</f>
        <v>SP NORTE</v>
      </c>
      <c r="E233" s="142" t="str">
        <f>IF(SP_NORTE!T243="","*",SP_NORTE!T243)</f>
        <v>ZCZ-ZTI</v>
      </c>
      <c r="F233" s="149">
        <f>IF(SP_NORTE!B243="","*",SP_NORTE!B243)</f>
        <v>46097</v>
      </c>
      <c r="G233" s="149" t="str">
        <f>IF(SP_NORTE!D243="","*",SP_NORTE!D243)</f>
        <v>WAGNER (TP-58)</v>
      </c>
      <c r="H233" s="149" t="str">
        <f>IF(SP_NORTE!F243="","*",SP_NORTE!F243)</f>
        <v>MODERNIZAÇÃO - SOLDA</v>
      </c>
      <c r="I233" s="149" t="str">
        <f>IF(SP_NORTE!H243="","*",SP_NORTE!H243)</f>
        <v>-</v>
      </c>
      <c r="J233" s="149" t="str">
        <f>IF(SP_NORTE!I243="","*",SP_NORTE!I243)</f>
        <v>-</v>
      </c>
      <c r="K233" s="142" t="str">
        <f>IF(SP_NORTE!M243="","*",SP_NORTE!M243)</f>
        <v>ZDG</v>
      </c>
      <c r="L233" s="142" t="str">
        <f>IF(SP_NORTE!N243="","*",SP_NORTE!N243)</f>
        <v>ZDG1</v>
      </c>
      <c r="M233" s="143">
        <f>IF(SP_NORTE!J243="","*",SP_NORTE!J243)</f>
        <v>73</v>
      </c>
      <c r="N233" s="148">
        <f>IF(SP_NORTE!K243="","*",SP_NORTE!K243)</f>
        <v>52.19</v>
      </c>
      <c r="O233" s="148" t="str">
        <f>IF(SP_NORTE!L243="","*",SP_NORTE!L243)</f>
        <v>-</v>
      </c>
      <c r="P233" s="147">
        <f>IF(SP_NORTE!O243="","*",SP_NORTE!O243)</f>
        <v>0.33333333333333331</v>
      </c>
      <c r="Q233" s="147">
        <f>IF(SP_NORTE!P243="","*",SP_NORTE!P243)</f>
        <v>6.25E-2</v>
      </c>
      <c r="R233" s="149" t="str">
        <f>IF(SP_NORTE!Q243="","*",CONCATENATE(SP_NORTE!Q243," ",SP_NORTE!R243))</f>
        <v>1 Nº DE SOLDA</v>
      </c>
      <c r="S233" s="149" t="str">
        <f>IF(SP_NORTE!V243="","*",SP_NORTE!V243)</f>
        <v>Luiz</v>
      </c>
      <c r="T233" s="149" t="str">
        <f>IF(SP_NORTE!W243="","*",SP_NORTE!W243)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Oportunidade</v>
      </c>
      <c r="C234" s="150" t="str">
        <f>IF(SP_NORTE!Z244="","*",SP_NORTE!Z244)</f>
        <v>*</v>
      </c>
      <c r="D234" s="142" t="str">
        <f>IF(SP_NORTE!S244="","*",SP_NORTE!S244)</f>
        <v>SP NORTE</v>
      </c>
      <c r="E234" s="142" t="str">
        <f>IF(SP_NORTE!T244="","*",SP_NORTE!T244)</f>
        <v>ZCZ-ZTI</v>
      </c>
      <c r="F234" s="149">
        <f>IF(SP_NORTE!B244="","*",SP_NORTE!B244)</f>
        <v>46097</v>
      </c>
      <c r="G234" s="149" t="str">
        <f>IF(SP_NORTE!D244="","*",SP_NORTE!D244)</f>
        <v>IGOR (TF-660)</v>
      </c>
      <c r="H234" s="149" t="str">
        <f>IF(SP_NORTE!F244="","*",SP_NORTE!F244)</f>
        <v>MODERNIZAÇÃO - SOLDA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ZDG</v>
      </c>
      <c r="L234" s="142" t="str">
        <f>IF(SP_NORTE!N244="","*",SP_NORTE!N244)</f>
        <v>ZDG1</v>
      </c>
      <c r="M234" s="143">
        <f>IF(SP_NORTE!J244="","*",SP_NORTE!J244)</f>
        <v>73</v>
      </c>
      <c r="N234" s="148">
        <f>IF(SP_NORTE!K244="","*",SP_NORTE!K244)</f>
        <v>52.19</v>
      </c>
      <c r="O234" s="148" t="str">
        <f>IF(SP_NORTE!L244="","*",SP_NORTE!L244)</f>
        <v>-</v>
      </c>
      <c r="P234" s="147">
        <f>IF(SP_NORTE!O244="","*",SP_NORTE!O244)</f>
        <v>0.33333333333333331</v>
      </c>
      <c r="Q234" s="147">
        <f>IF(SP_NORTE!P244="","*",SP_NORTE!P244)</f>
        <v>6.25E-2</v>
      </c>
      <c r="R234" s="149" t="str">
        <f>IF(SP_NORTE!Q244="","*",CONCATENATE(SP_NORTE!Q244," ",SP_NORTE!R244))</f>
        <v>1 Nº DE SOLDA</v>
      </c>
      <c r="S234" s="149" t="str">
        <f>IF(SP_NORTE!V244="","*",SP_NORTE!V244)</f>
        <v>Luiz</v>
      </c>
      <c r="T234" s="149" t="str">
        <f>IF(SP_NORTE!W244="","*",SP_NORTE!W244)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Oportunidade</v>
      </c>
      <c r="C236" s="150" t="str">
        <f>IF(SP_NORTE!Z246="","*",SP_NORTE!Z246)</f>
        <v>*</v>
      </c>
      <c r="D236" s="142" t="str">
        <f>IF(SP_NORTE!S246="","*",SP_NORTE!S246)</f>
        <v>SP NORTE</v>
      </c>
      <c r="E236" s="142" t="str">
        <f>IF(SP_NORTE!T246="","*",SP_NORTE!T246)</f>
        <v>ZCZ-ZTI</v>
      </c>
      <c r="F236" s="149">
        <f>IF(SP_NORTE!B246="","*",SP_NORTE!B246)</f>
        <v>46097</v>
      </c>
      <c r="G236" s="149" t="str">
        <f>IF(SP_NORTE!D246="","*",SP_NORTE!D246)</f>
        <v>V83</v>
      </c>
      <c r="H236" s="149" t="str">
        <f>IF(SP_NORTE!F246="","*",SP_NORTE!F246)</f>
        <v>MECANIZAÇÃO - SOCADORA</v>
      </c>
      <c r="I236" s="149" t="str">
        <f>IF(SP_NORTE!H246="","*",SP_NORTE!H246)</f>
        <v>ZMAPAT2</v>
      </c>
      <c r="J236" s="149" t="str">
        <f>IF(SP_NORTE!I246="","*",SP_NORTE!I246)</f>
        <v>ZMAPAT2</v>
      </c>
      <c r="K236" s="142" t="str">
        <f>IF(SP_NORTE!M246="","*",SP_NORTE!M246)</f>
        <v>ZTO-ZDZ</v>
      </c>
      <c r="L236" s="142" t="str">
        <f>IF(SP_NORTE!N246="","*",SP_NORTE!N246)</f>
        <v>K14K18</v>
      </c>
      <c r="M236" s="143">
        <f>IF(SP_NORTE!J246="","*",SP_NORTE!J246)</f>
        <v>73</v>
      </c>
      <c r="N236" s="148">
        <f>IF(SP_NORTE!K246="","*",SP_NORTE!K246)</f>
        <v>17</v>
      </c>
      <c r="O236" s="148">
        <f>IF(SP_NORTE!L246="","*",SP_NORTE!L246)</f>
        <v>19</v>
      </c>
      <c r="P236" s="147">
        <f>IF(SP_NORTE!O246="","*",SP_NORTE!O246)</f>
        <v>0.375</v>
      </c>
      <c r="Q236" s="147">
        <f>IF(SP_NORTE!P246="","*",SP_NORTE!P246)</f>
        <v>6.25E-2</v>
      </c>
      <c r="R236" s="149" t="str">
        <f>IF(SP_NORTE!Q246="","*",CONCATENATE(SP_NORTE!Q246," ",SP_NORTE!R246))</f>
        <v>360 M</v>
      </c>
      <c r="S236" s="149" t="str">
        <f>IF(SP_NORTE!V246="","*",SP_NORTE!V246)</f>
        <v xml:space="preserve">Antonioni </v>
      </c>
      <c r="T236" s="149" t="str">
        <f>IF(SP_NORTE!W246="","*",SP_NORTE!W246)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Oportunidade</v>
      </c>
      <c r="C237" s="150" t="str">
        <f>IF(SP_NORTE!Z247="","*",SP_NORTE!Z247)</f>
        <v>*</v>
      </c>
      <c r="D237" s="142" t="str">
        <f>IF(SP_NORTE!S247="","*",SP_NORTE!S247)</f>
        <v>SP NORTE</v>
      </c>
      <c r="E237" s="142" t="str">
        <f>IF(SP_NORTE!T247="","*",SP_NORTE!T247)</f>
        <v>ZCZ-ZTI</v>
      </c>
      <c r="F237" s="149">
        <f>IF(SP_NORTE!B247="","*",SP_NORTE!B247)</f>
        <v>46097</v>
      </c>
      <c r="G237" s="149" t="str">
        <f>IF(SP_NORTE!D247="","*",SP_NORTE!D247)</f>
        <v>A74</v>
      </c>
      <c r="H237" s="149" t="str">
        <f>IF(SP_NORTE!F247="","*",SP_NORTE!F247)</f>
        <v>DETECÇÃO - RONDA 7 DIAS</v>
      </c>
      <c r="I237" s="149" t="str">
        <f>IF(SP_NORTE!H247="","*",SP_NORTE!H247)</f>
        <v>ZTO</v>
      </c>
      <c r="J237" s="149" t="str">
        <f>IF(SP_NORTE!I247="","*",SP_NORTE!I247)</f>
        <v>ZXE</v>
      </c>
      <c r="K237" s="142" t="str">
        <f>IF(SP_NORTE!M247="","*",SP_NORTE!M247)</f>
        <v>ZTO-ZXE</v>
      </c>
      <c r="L237" s="142" t="str">
        <f>IF(SP_NORTE!N247="","*",SP_NORTE!N247)</f>
        <v>ZTOZXE</v>
      </c>
      <c r="M237" s="143">
        <f>IF(SP_NORTE!J247="","*",SP_NORTE!J247)</f>
        <v>73</v>
      </c>
      <c r="N237" s="148">
        <f>IF(SP_NORTE!K247="","*",SP_NORTE!K247)</f>
        <v>7</v>
      </c>
      <c r="O237" s="148" t="str">
        <f>IF(SP_NORTE!L247="","*",SP_NORTE!L247)</f>
        <v>-</v>
      </c>
      <c r="P237" s="147">
        <f>IF(SP_NORTE!O247="","*",SP_NORTE!O247)</f>
        <v>0.35416666666666669</v>
      </c>
      <c r="Q237" s="147">
        <f>IF(SP_NORTE!P247="","*",SP_NORTE!P247)</f>
        <v>4.1666666666666664E-2</v>
      </c>
      <c r="R237" s="149" t="str">
        <f>IF(SP_NORTE!Q247="","*",CONCATENATE(SP_NORTE!Q247," ",SP_NORTE!R247))</f>
        <v>50 KM</v>
      </c>
      <c r="S237" s="149" t="str">
        <f>IF(SP_NORTE!V247="","*",SP_NORTE!V247)</f>
        <v>claudemir</v>
      </c>
      <c r="T237" s="149" t="str">
        <f>IF(SP_NORTE!W247="","*",SP_NORTE!W247)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1325</v>
      </c>
      <c r="D5" s="285"/>
      <c r="E5" s="285"/>
      <c r="F5" s="285"/>
      <c r="G5" s="285"/>
      <c r="H5" s="285"/>
      <c r="I5" s="285"/>
      <c r="J5" s="286"/>
      <c r="K5" s="287" t="s">
        <v>1326</v>
      </c>
      <c r="L5" s="288"/>
      <c r="M5" s="288"/>
      <c r="N5" s="288"/>
      <c r="O5" s="289" t="s">
        <v>1327</v>
      </c>
      <c r="P5" s="290"/>
    </row>
    <row r="6" spans="1:16" s="77" customFormat="1" ht="15" customHeight="1">
      <c r="A6" s="69" t="s">
        <v>1321</v>
      </c>
      <c r="B6" s="78" t="s">
        <v>1320</v>
      </c>
      <c r="C6" s="79" t="s">
        <v>770</v>
      </c>
      <c r="D6" s="80" t="s">
        <v>771</v>
      </c>
      <c r="E6" s="79" t="s">
        <v>1328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1329</v>
      </c>
      <c r="M6" s="83" t="s">
        <v>402</v>
      </c>
      <c r="N6" s="84" t="s">
        <v>765</v>
      </c>
      <c r="O6" s="160" t="s">
        <v>808</v>
      </c>
      <c r="P6" s="136" t="s">
        <v>1330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>
        <f>IF(SP_NORTE!B225="","*",SP_NORTE!B225)</f>
        <v>46095</v>
      </c>
      <c r="B191" s="86" t="str">
        <f>IF(SP_NORTE!X225="","*",SP_NORTE!X225)</f>
        <v>*</v>
      </c>
      <c r="C191" s="86" t="str">
        <f>IF(SP_NORTE!S225="","*",SP_NORTE!S225)</f>
        <v>SP NORTE</v>
      </c>
      <c r="D191" s="86" t="str">
        <f>IF(SP_NORTE!T225="","*",SP_NORTE!T225)</f>
        <v>TMI-ZEB</v>
      </c>
      <c r="E191" s="86" t="str">
        <f>IF(SP_NORTE!D225="","*",SP_NORTE!D225)</f>
        <v>JULIO (TF-648)</v>
      </c>
      <c r="F191" s="86" t="str">
        <f>IF(SP_NORTE!H225="","*",SP_NORTE!H225)</f>
        <v>-</v>
      </c>
      <c r="G191" s="86" t="str">
        <f>IF(SP_NORTE!M225="","*",SP_NORTE!M225)</f>
        <v>ZGI-ZFN</v>
      </c>
      <c r="H191" s="119">
        <f>IF(SP_NORTE!K225="","*",SP_NORTE!K225)</f>
        <v>335.2</v>
      </c>
      <c r="I191" s="116">
        <f>IF(SP_NORTE!O225="","*",SP_NORTE!O225)</f>
        <v>0.375</v>
      </c>
      <c r="J191" s="116">
        <f>IF(SP_NORTE!P225="","*",SP_NORTE!P225)</f>
        <v>6.25E-2</v>
      </c>
      <c r="K191" s="86" t="str">
        <f>IF(SP_NORTE!AK225="","*",SP_NORTE!AK225)</f>
        <v>-</v>
      </c>
      <c r="L191" s="86" t="str">
        <f>IF(SP_NORTE!AM225="","*",SP_NORTE!AM225)</f>
        <v>ZGI-ZFN</v>
      </c>
      <c r="M191" s="86">
        <f>IF(SP_NORTE!AP225="","*",SP_NORTE!AP225)</f>
        <v>335.2</v>
      </c>
      <c r="N191" s="86" t="str">
        <f>IF(SP_NORTE!AM225="","*",SP_NORTE!AM225)</f>
        <v>ZGI-ZFN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*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*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>
        <f>IF(SP_NORTE!B235="","*",SP_NORTE!B235)</f>
        <v>46096</v>
      </c>
      <c r="B201" s="86" t="str">
        <f>IF(SP_NORTE!X235="","*",SP_NORTE!X235)</f>
        <v>Oportunidade</v>
      </c>
      <c r="C201" s="86" t="str">
        <f>IF(SP_NORTE!S235="","*",SP_NORTE!S235)</f>
        <v>SP NORTE</v>
      </c>
      <c r="D201" s="86" t="str">
        <f>IF(SP_NORTE!T235="","*",SP_NORTE!T235)</f>
        <v>ZCZ-ZTI</v>
      </c>
      <c r="E201" s="86" t="str">
        <f>IF(SP_NORTE!D235="","*",SP_NORTE!D235)</f>
        <v>V83</v>
      </c>
      <c r="F201" s="86" t="str">
        <f>IF(SP_NORTE!H235="","*",SP_NORTE!H235)</f>
        <v>ZMAPAT2</v>
      </c>
      <c r="G201" s="86" t="str">
        <f>IF(SP_NORTE!M235="","*",SP_NORTE!M235)</f>
        <v>ZTO-ZDZ</v>
      </c>
      <c r="H201" s="119">
        <f>IF(SP_NORTE!K235="","*",SP_NORTE!K235)</f>
        <v>17</v>
      </c>
      <c r="I201" s="116">
        <f>IF(SP_NORTE!O235="","*",SP_NORTE!O235)</f>
        <v>0.375</v>
      </c>
      <c r="J201" s="116">
        <f>IF(SP_NORTE!P235="","*",SP_NORTE!P235)</f>
        <v>6.25E-2</v>
      </c>
      <c r="K201" s="86" t="str">
        <f>IF(SP_NORTE!AK235="","*",SP_NORTE!AK235)</f>
        <v>ZMAPAT2</v>
      </c>
      <c r="L201" s="86" t="str">
        <f>IF(SP_NORTE!AM235="","*",SP_NORTE!AM235)</f>
        <v>ZTO-ZDZ</v>
      </c>
      <c r="M201" s="86">
        <f>IF(SP_NORTE!AP235="","*",SP_NORTE!AP235)</f>
        <v>17</v>
      </c>
      <c r="N201" s="86" t="str">
        <f>IF(SP_NORTE!AM235="","*",SP_NORTE!AM235)</f>
        <v>ZTO-ZDZ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>
        <f>IF(SP_NORTE!B238="","*",SP_NORTE!B238)</f>
        <v>46097</v>
      </c>
      <c r="B204" s="86" t="str">
        <f>IF(SP_NORTE!X238="","*",SP_NORTE!X238)</f>
        <v>*</v>
      </c>
      <c r="C204" s="86" t="str">
        <f>IF(SP_NORTE!S238="","*",SP_NORTE!S238)</f>
        <v>SP NORTE</v>
      </c>
      <c r="D204" s="86" t="str">
        <f>IF(SP_NORTE!T238="","*",SP_NORTE!T238)</f>
        <v>TMI-ZEB</v>
      </c>
      <c r="E204" s="86" t="str">
        <f>IF(SP_NORTE!D238="","*",SP_NORTE!D238)</f>
        <v>JULIO (TF-648)</v>
      </c>
      <c r="F204" s="86" t="str">
        <f>IF(SP_NORTE!H238="","*",SP_NORTE!H238)</f>
        <v>-</v>
      </c>
      <c r="G204" s="86" t="str">
        <f>IF(SP_NORTE!M238="","*",SP_NORTE!M238)</f>
        <v>ZGI-ZFN</v>
      </c>
      <c r="H204" s="119">
        <f>IF(SP_NORTE!K238="","*",SP_NORTE!K238)</f>
        <v>335.2</v>
      </c>
      <c r="I204" s="116">
        <f>IF(SP_NORTE!O238="","*",SP_NORTE!O238)</f>
        <v>0.375</v>
      </c>
      <c r="J204" s="116">
        <f>IF(SP_NORTE!P238="","*",SP_NORTE!P238)</f>
        <v>6.25E-2</v>
      </c>
      <c r="K204" s="86" t="str">
        <f>IF(SP_NORTE!AK238="","*",SP_NORTE!AK238)</f>
        <v>-</v>
      </c>
      <c r="L204" s="86" t="str">
        <f>IF(SP_NORTE!AM238="","*",SP_NORTE!AM238)</f>
        <v>ZGI-ZFN</v>
      </c>
      <c r="M204" s="86">
        <f>IF(SP_NORTE!AP238="","*",SP_NORTE!AP238)</f>
        <v>335.2</v>
      </c>
      <c r="N204" s="86" t="str">
        <f>IF(SP_NORTE!AM238="","*",SP_NORTE!AM238)</f>
        <v>ZGI-ZFN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>
        <f>IF(SP_NORTE!B239="","*",SP_NORTE!B239)</f>
        <v>46097</v>
      </c>
      <c r="B205" s="86" t="str">
        <f>IF(SP_NORTE!X239="","*",SP_NORTE!X239)</f>
        <v>Oportunidade</v>
      </c>
      <c r="C205" s="86" t="str">
        <f>IF(SP_NORTE!S239="","*",SP_NORTE!S239)</f>
        <v>SP NORTE</v>
      </c>
      <c r="D205" s="86" t="str">
        <f>IF(SP_NORTE!T239="","*",SP_NORTE!T239)</f>
        <v>ZEB-ZCZ</v>
      </c>
      <c r="E205" s="86" t="str">
        <f>IF(SP_NORTE!D239="","*",SP_NORTE!D239)</f>
        <v>V97</v>
      </c>
      <c r="F205" s="86" t="str">
        <f>IF(SP_NORTE!H239="","*",SP_NORTE!H239)</f>
        <v>ZMO</v>
      </c>
      <c r="G205" s="86" t="str">
        <f>IF(SP_NORTE!M239="","*",SP_NORTE!M239)</f>
        <v>ZM0-ZEH</v>
      </c>
      <c r="H205" s="119">
        <f>IF(SP_NORTE!K239="","*",SP_NORTE!K239)</f>
        <v>224</v>
      </c>
      <c r="I205" s="116">
        <f>IF(SP_NORTE!O239="","*",SP_NORTE!O239)</f>
        <v>0.35416666666666669</v>
      </c>
      <c r="J205" s="116">
        <f>IF(SP_NORTE!P239="","*",SP_NORTE!P239)</f>
        <v>4.1666666666666664E-2</v>
      </c>
      <c r="K205" s="86" t="str">
        <f>IF(SP_NORTE!AK239="","*",SP_NORTE!AK239)</f>
        <v>ZMO</v>
      </c>
      <c r="L205" s="86" t="str">
        <f>IF(SP_NORTE!AM239="","*",SP_NORTE!AM239)</f>
        <v>ZM0-ZEH</v>
      </c>
      <c r="M205" s="86">
        <f>IF(SP_NORTE!AP239="","*",SP_NORTE!AP239)</f>
        <v>224</v>
      </c>
      <c r="N205" s="86" t="str">
        <f>IF(SP_NORTE!AM239="","*",SP_NORTE!AM239)</f>
        <v>ZM0-ZEH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>
        <f>IF(SP_NORTE!B240="","*",SP_NORTE!B240)</f>
        <v>46097</v>
      </c>
      <c r="B206" s="86" t="str">
        <f>IF(SP_NORTE!X240="","*",SP_NORTE!X240)</f>
        <v>*</v>
      </c>
      <c r="C206" s="86" t="str">
        <f>IF(SP_NORTE!S240="","*",SP_NORTE!S240)</f>
        <v>SP NORTE</v>
      </c>
      <c r="D206" s="86" t="str">
        <f>IF(SP_NORTE!T240="","*",SP_NORTE!T240)</f>
        <v>ZEB-ZCZ</v>
      </c>
      <c r="E206" s="86" t="str">
        <f>IF(SP_NORTE!D240="","*",SP_NORTE!D240)</f>
        <v>PEDRO (TP-696)</v>
      </c>
      <c r="F206" s="86" t="str">
        <f>IF(SP_NORTE!H240="","*",SP_NORTE!H240)</f>
        <v>-</v>
      </c>
      <c r="G206" s="86" t="str">
        <f>IF(SP_NORTE!M240="","*",SP_NORTE!M240)</f>
        <v>ZCZ-ZZF</v>
      </c>
      <c r="H206" s="119">
        <f>IF(SP_NORTE!K240="","*",SP_NORTE!K240)</f>
        <v>91.1</v>
      </c>
      <c r="I206" s="116">
        <f>IF(SP_NORTE!O240="","*",SP_NORTE!O240)</f>
        <v>0.41666666666666669</v>
      </c>
      <c r="J206" s="116">
        <f>IF(SP_NORTE!P240="","*",SP_NORTE!P240)</f>
        <v>6.25E-2</v>
      </c>
      <c r="K206" s="86" t="str">
        <f>IF(SP_NORTE!AK240="","*",SP_NORTE!AK240)</f>
        <v>-</v>
      </c>
      <c r="L206" s="86" t="str">
        <f>IF(SP_NORTE!AM240="","*",SP_NORTE!AM240)</f>
        <v>ZCZ-ZZF</v>
      </c>
      <c r="M206" s="86">
        <f>IF(SP_NORTE!AP240="","*",SP_NORTE!AP240)</f>
        <v>91.1</v>
      </c>
      <c r="N206" s="86" t="str">
        <f>IF(SP_NORTE!AM240="","*",SP_NORTE!AM240)</f>
        <v>ZCZ-ZZF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>
        <f>IF(SP_NORTE!B243="","*",SP_NORTE!B243)</f>
        <v>46097</v>
      </c>
      <c r="B209" s="86" t="str">
        <f>IF(SP_NORTE!X243="","*",SP_NORTE!X243)</f>
        <v>Oportunidade</v>
      </c>
      <c r="C209" s="86" t="str">
        <f>IF(SP_NORTE!S243="","*",SP_NORTE!S243)</f>
        <v>SP NORTE</v>
      </c>
      <c r="D209" s="86" t="str">
        <f>IF(SP_NORTE!T243="","*",SP_NORTE!T243)</f>
        <v>ZCZ-ZTI</v>
      </c>
      <c r="E209" s="86" t="str">
        <f>IF(SP_NORTE!D243="","*",SP_NORTE!D243)</f>
        <v>WAGNER (TP-58)</v>
      </c>
      <c r="F209" s="86" t="str">
        <f>IF(SP_NORTE!H243="","*",SP_NORTE!H243)</f>
        <v>-</v>
      </c>
      <c r="G209" s="86" t="str">
        <f>IF(SP_NORTE!M243="","*",SP_NORTE!M243)</f>
        <v>ZDG</v>
      </c>
      <c r="H209" s="119">
        <f>IF(SP_NORTE!K243="","*",SP_NORTE!K243)</f>
        <v>52.19</v>
      </c>
      <c r="I209" s="116">
        <f>IF(SP_NORTE!O243="","*",SP_NORTE!O243)</f>
        <v>0.33333333333333331</v>
      </c>
      <c r="J209" s="116">
        <f>IF(SP_NORTE!P243="","*",SP_NORTE!P243)</f>
        <v>6.25E-2</v>
      </c>
      <c r="K209" s="86" t="str">
        <f>IF(SP_NORTE!AK243="","*",SP_NORTE!AK243)</f>
        <v>-</v>
      </c>
      <c r="L209" s="86" t="str">
        <f>IF(SP_NORTE!AM243="","*",SP_NORTE!AM243)</f>
        <v>ZDG</v>
      </c>
      <c r="M209" s="86">
        <f>IF(SP_NORTE!AP243="","*",SP_NORTE!AP243)</f>
        <v>52.19</v>
      </c>
      <c r="N209" s="86" t="str">
        <f>IF(SP_NORTE!AM243="","*",SP_NORTE!AM243)</f>
        <v>ZDG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>
        <f>IF(SP_NORTE!B244="","*",SP_NORTE!B244)</f>
        <v>46097</v>
      </c>
      <c r="B210" s="86" t="str">
        <f>IF(SP_NORTE!X244="","*",SP_NORTE!X244)</f>
        <v>Oportunidade</v>
      </c>
      <c r="C210" s="86" t="str">
        <f>IF(SP_NORTE!S244="","*",SP_NORTE!S244)</f>
        <v>SP NORTE</v>
      </c>
      <c r="D210" s="86" t="str">
        <f>IF(SP_NORTE!T244="","*",SP_NORTE!T244)</f>
        <v>ZCZ-ZTI</v>
      </c>
      <c r="E210" s="86" t="str">
        <f>IF(SP_NORTE!D244="","*",SP_NORTE!D244)</f>
        <v>IGOR (TF-660)</v>
      </c>
      <c r="F210" s="86" t="str">
        <f>IF(SP_NORTE!H244="","*",SP_NORTE!H244)</f>
        <v>*</v>
      </c>
      <c r="G210" s="86" t="str">
        <f>IF(SP_NORTE!M244="","*",SP_NORTE!M244)</f>
        <v>ZDG</v>
      </c>
      <c r="H210" s="119">
        <f>IF(SP_NORTE!K244="","*",SP_NORTE!K244)</f>
        <v>52.19</v>
      </c>
      <c r="I210" s="116">
        <f>IF(SP_NORTE!O244="","*",SP_NORTE!O244)</f>
        <v>0.33333333333333331</v>
      </c>
      <c r="J210" s="116">
        <f>IF(SP_NORTE!P244="","*",SP_NORTE!P244)</f>
        <v>6.25E-2</v>
      </c>
      <c r="K210" s="86">
        <f>IF(SP_NORTE!AK244="","*",SP_NORTE!AK244)</f>
        <v>0</v>
      </c>
      <c r="L210" s="86" t="str">
        <f>IF(SP_NORTE!AM244="","*",SP_NORTE!AM244)</f>
        <v>ZDG</v>
      </c>
      <c r="M210" s="86">
        <f>IF(SP_NORTE!AP244="","*",SP_NORTE!AP244)</f>
        <v>52.19</v>
      </c>
      <c r="N210" s="86" t="str">
        <f>IF(SP_NORTE!AM244="","*",SP_NORTE!AM244)</f>
        <v>ZDG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>
        <f>IF(SP_NORTE!B246="","*",SP_NORTE!B246)</f>
        <v>46097</v>
      </c>
      <c r="B212" s="86" t="str">
        <f>IF(SP_NORTE!X246="","*",SP_NORTE!X246)</f>
        <v>Oportunidade</v>
      </c>
      <c r="C212" s="86" t="str">
        <f>IF(SP_NORTE!S246="","*",SP_NORTE!S246)</f>
        <v>SP NORTE</v>
      </c>
      <c r="D212" s="86" t="str">
        <f>IF(SP_NORTE!T246="","*",SP_NORTE!T246)</f>
        <v>ZCZ-ZTI</v>
      </c>
      <c r="E212" s="86" t="str">
        <f>IF(SP_NORTE!D246="","*",SP_NORTE!D246)</f>
        <v>V83</v>
      </c>
      <c r="F212" s="86" t="str">
        <f>IF(SP_NORTE!H246="","*",SP_NORTE!H246)</f>
        <v>ZMAPAT2</v>
      </c>
      <c r="G212" s="86" t="str">
        <f>IF(SP_NORTE!M246="","*",SP_NORTE!M246)</f>
        <v>ZTO-ZDZ</v>
      </c>
      <c r="H212" s="119">
        <f>IF(SP_NORTE!K246="","*",SP_NORTE!K246)</f>
        <v>17</v>
      </c>
      <c r="I212" s="116">
        <f>IF(SP_NORTE!O246="","*",SP_NORTE!O246)</f>
        <v>0.375</v>
      </c>
      <c r="J212" s="116">
        <f>IF(SP_NORTE!P246="","*",SP_NORTE!P246)</f>
        <v>6.25E-2</v>
      </c>
      <c r="K212" s="86" t="str">
        <f>IF(SP_NORTE!AK246="","*",SP_NORTE!AK246)</f>
        <v>ZMAPAT2</v>
      </c>
      <c r="L212" s="86" t="str">
        <f>IF(SP_NORTE!AM246="","*",SP_NORTE!AM246)</f>
        <v>ZTO-ZDZ</v>
      </c>
      <c r="M212" s="86">
        <f>IF(SP_NORTE!AP246="","*",SP_NORTE!AP246)</f>
        <v>17</v>
      </c>
      <c r="N212" s="86" t="str">
        <f>IF(SP_NORTE!AM246="","*",SP_NORTE!AM246)</f>
        <v>ZTO-ZDZ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>
        <f>IF(SP_NORTE!B247="","*",SP_NORTE!B247)</f>
        <v>46097</v>
      </c>
      <c r="B213" s="86" t="str">
        <f>IF(SP_NORTE!X247="","*",SP_NORTE!X247)</f>
        <v>Oportunidade</v>
      </c>
      <c r="C213" s="86" t="str">
        <f>IF(SP_NORTE!S247="","*",SP_NORTE!S247)</f>
        <v>SP NORTE</v>
      </c>
      <c r="D213" s="86" t="str">
        <f>IF(SP_NORTE!T247="","*",SP_NORTE!T247)</f>
        <v>ZCZ-ZTI</v>
      </c>
      <c r="E213" s="86" t="str">
        <f>IF(SP_NORTE!D247="","*",SP_NORTE!D247)</f>
        <v>A74</v>
      </c>
      <c r="F213" s="86" t="str">
        <f>IF(SP_NORTE!H247="","*",SP_NORTE!H247)</f>
        <v>ZTO</v>
      </c>
      <c r="G213" s="86" t="str">
        <f>IF(SP_NORTE!M247="","*",SP_NORTE!M247)</f>
        <v>ZTO-ZXE</v>
      </c>
      <c r="H213" s="119">
        <f>IF(SP_NORTE!K247="","*",SP_NORTE!K247)</f>
        <v>7</v>
      </c>
      <c r="I213" s="116">
        <f>IF(SP_NORTE!O247="","*",SP_NORTE!O247)</f>
        <v>0.35416666666666669</v>
      </c>
      <c r="J213" s="116">
        <f>IF(SP_NORTE!P247="","*",SP_NORTE!P247)</f>
        <v>4.1666666666666664E-2</v>
      </c>
      <c r="K213" s="86" t="str">
        <f>IF(SP_NORTE!AK247="","*",SP_NORTE!AK247)</f>
        <v>ZTO</v>
      </c>
      <c r="L213" s="86" t="str">
        <f>IF(SP_NORTE!AM247="","*",SP_NORTE!AM247)</f>
        <v>ZTO-ZXE</v>
      </c>
      <c r="M213" s="86">
        <f>IF(SP_NORTE!AP247="","*",SP_NORTE!AP247)</f>
        <v>7</v>
      </c>
      <c r="N213" s="86" t="str">
        <f>IF(SP_NORTE!AM247="","*",SP_NORTE!AM247)</f>
        <v>ZTO-ZXE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1332</v>
      </c>
      <c r="C4" s="164" t="s">
        <v>1333</v>
      </c>
      <c r="D4" s="164" t="s">
        <v>1334</v>
      </c>
      <c r="E4" s="164" t="s">
        <v>1335</v>
      </c>
      <c r="F4" s="164" t="s">
        <v>4</v>
      </c>
      <c r="G4" s="164" t="s">
        <v>1336</v>
      </c>
    </row>
    <row r="5" spans="2:7">
      <c r="B5" s="165" t="s">
        <v>1337</v>
      </c>
      <c r="C5" s="165">
        <v>257068</v>
      </c>
      <c r="D5" s="165" t="s">
        <v>1338</v>
      </c>
      <c r="E5" s="165" t="s">
        <v>1339</v>
      </c>
      <c r="F5" s="165" t="s">
        <v>1339</v>
      </c>
      <c r="G5" s="166">
        <v>46296</v>
      </c>
    </row>
    <row r="6" spans="2:7">
      <c r="B6" s="165" t="s">
        <v>1340</v>
      </c>
      <c r="C6" s="165" t="s">
        <v>384</v>
      </c>
      <c r="D6" s="165" t="s">
        <v>384</v>
      </c>
      <c r="E6" s="165" t="s">
        <v>384</v>
      </c>
      <c r="F6" s="165" t="s">
        <v>1341</v>
      </c>
      <c r="G6" s="166" t="s">
        <v>384</v>
      </c>
    </row>
    <row r="7" spans="2:7">
      <c r="B7" s="165" t="s">
        <v>1342</v>
      </c>
      <c r="C7" s="165">
        <v>257472</v>
      </c>
      <c r="D7" s="165" t="s">
        <v>1343</v>
      </c>
      <c r="E7" s="165" t="s">
        <v>1344</v>
      </c>
      <c r="F7" s="165" t="s">
        <v>1344</v>
      </c>
      <c r="G7" s="166">
        <v>45992</v>
      </c>
    </row>
    <row r="8" spans="2:7">
      <c r="B8" s="165" t="s">
        <v>1345</v>
      </c>
      <c r="C8" s="165">
        <v>260307</v>
      </c>
      <c r="D8" s="165" t="s">
        <v>1346</v>
      </c>
      <c r="E8" s="165" t="s">
        <v>1347</v>
      </c>
      <c r="F8" s="165" t="s">
        <v>1344</v>
      </c>
      <c r="G8" s="166">
        <v>46082</v>
      </c>
    </row>
    <row r="9" spans="2:7">
      <c r="B9" s="165" t="s">
        <v>1348</v>
      </c>
      <c r="C9" s="165">
        <v>333033</v>
      </c>
      <c r="D9" s="165" t="s">
        <v>1349</v>
      </c>
      <c r="E9" s="165" t="s">
        <v>1341</v>
      </c>
      <c r="F9" s="165" t="s">
        <v>1350</v>
      </c>
      <c r="G9" s="165" t="s">
        <v>384</v>
      </c>
    </row>
    <row r="10" spans="2:7">
      <c r="B10" s="165" t="s">
        <v>1351</v>
      </c>
      <c r="C10" s="165">
        <v>263576</v>
      </c>
      <c r="D10" s="165"/>
      <c r="E10" s="165" t="s">
        <v>1341</v>
      </c>
      <c r="F10" s="165" t="s">
        <v>1350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1353</v>
      </c>
      <c r="E3" s="167" t="s">
        <v>1354</v>
      </c>
      <c r="F3" s="167" t="s">
        <v>1355</v>
      </c>
      <c r="G3" s="167" t="s">
        <v>1356</v>
      </c>
      <c r="H3" s="167" t="s">
        <v>1357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1358</v>
      </c>
      <c r="C3" s="205" t="s">
        <v>1359</v>
      </c>
      <c r="D3" s="205" t="s">
        <v>1360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1361</v>
      </c>
      <c r="C1" s="25" t="s">
        <v>831</v>
      </c>
      <c r="E1" s="25" t="s">
        <v>1324</v>
      </c>
      <c r="G1" s="25" t="s">
        <v>1362</v>
      </c>
      <c r="H1" s="27"/>
      <c r="I1" s="25" t="s">
        <v>1363</v>
      </c>
      <c r="J1" s="27"/>
      <c r="K1" s="25" t="s">
        <v>1364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1372</v>
      </c>
      <c r="D13" s="4" t="s">
        <v>964</v>
      </c>
      <c r="E13" s="4" t="s">
        <v>1235</v>
      </c>
      <c r="F13" s="4" t="s">
        <v>1373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1374</v>
      </c>
      <c r="N13" s="4" t="s">
        <v>1375</v>
      </c>
      <c r="O13" s="4" t="s">
        <v>1376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1377</v>
      </c>
      <c r="U13" s="4" t="s">
        <v>1378</v>
      </c>
      <c r="V13" s="32" t="s">
        <v>1379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1380</v>
      </c>
      <c r="C14" s="34" t="s">
        <v>1381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1378</v>
      </c>
      <c r="V14" s="35" t="s">
        <v>1379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1383</v>
      </c>
      <c r="B15" s="34" t="s">
        <v>1029</v>
      </c>
      <c r="C15" s="34" t="str">
        <f>""</f>
        <v/>
      </c>
      <c r="D15" s="34"/>
      <c r="E15" s="34"/>
      <c r="F15" s="34"/>
      <c r="G15" s="34" t="s">
        <v>1384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1322</v>
      </c>
      <c r="T15" s="34" t="s">
        <v>1322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1385</v>
      </c>
      <c r="L16" s="34"/>
      <c r="M16" s="34"/>
      <c r="N16" s="34"/>
      <c r="O16" s="34"/>
      <c r="P16" s="34"/>
      <c r="Q16" s="34"/>
      <c r="R16" s="34" t="s">
        <v>1386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1387</v>
      </c>
      <c r="B28" s="30" t="s">
        <v>1388</v>
      </c>
      <c r="C28" s="30" t="s">
        <v>1389</v>
      </c>
      <c r="D28" s="30" t="s">
        <v>1390</v>
      </c>
      <c r="E28" s="30" t="s">
        <v>1391</v>
      </c>
      <c r="F28" s="30" t="s">
        <v>1392</v>
      </c>
      <c r="G28" s="30" t="s">
        <v>1393</v>
      </c>
      <c r="H28" s="30" t="s">
        <v>1394</v>
      </c>
      <c r="I28" s="30" t="s">
        <v>1395</v>
      </c>
      <c r="J28" s="30" t="s">
        <v>1396</v>
      </c>
      <c r="K28" s="30" t="s">
        <v>1397</v>
      </c>
      <c r="L28" s="30" t="s">
        <v>1398</v>
      </c>
      <c r="M28" s="30" t="s">
        <v>1399</v>
      </c>
      <c r="N28" s="30" t="s">
        <v>1400</v>
      </c>
      <c r="O28" s="30" t="s">
        <v>1401</v>
      </c>
      <c r="P28" s="30" t="s">
        <v>1402</v>
      </c>
      <c r="Q28" s="30" t="s">
        <v>1403</v>
      </c>
      <c r="R28" s="30" t="s">
        <v>1404</v>
      </c>
      <c r="S28" s="30" t="s">
        <v>1405</v>
      </c>
      <c r="T28" s="30" t="s">
        <v>1406</v>
      </c>
      <c r="U28" s="30" t="s">
        <v>1407</v>
      </c>
      <c r="V28" s="30" t="s">
        <v>1408</v>
      </c>
      <c r="W28" s="30" t="s">
        <v>1409</v>
      </c>
      <c r="X28" s="30" t="s">
        <v>1410</v>
      </c>
      <c r="Y28" s="30" t="s">
        <v>1411</v>
      </c>
      <c r="Z28" s="30" t="s">
        <v>1412</v>
      </c>
      <c r="AA28" s="30" t="s">
        <v>1413</v>
      </c>
      <c r="AB28" s="30" t="s">
        <v>1414</v>
      </c>
      <c r="AC28" s="30" t="s">
        <v>1415</v>
      </c>
      <c r="AD28" s="30" t="s">
        <v>1416</v>
      </c>
      <c r="AE28" s="30" t="s">
        <v>1417</v>
      </c>
      <c r="AF28" s="30" t="s">
        <v>1418</v>
      </c>
      <c r="AG28" s="30" t="s">
        <v>1419</v>
      </c>
      <c r="AH28" s="30" t="s">
        <v>1420</v>
      </c>
      <c r="AI28" s="30" t="s">
        <v>1421</v>
      </c>
      <c r="AJ28" s="30" t="s">
        <v>1422</v>
      </c>
      <c r="AK28" s="30" t="s">
        <v>1423</v>
      </c>
      <c r="AL28" s="30" t="s">
        <v>1424</v>
      </c>
      <c r="AM28" s="30" t="s">
        <v>1425</v>
      </c>
      <c r="AN28" s="36" t="s">
        <v>1426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1427</v>
      </c>
      <c r="C29" s="34" t="s">
        <v>1428</v>
      </c>
      <c r="D29" s="34" t="s">
        <v>1007</v>
      </c>
      <c r="E29" s="34" t="s">
        <v>1029</v>
      </c>
      <c r="F29" s="34" t="s">
        <v>1429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1430</v>
      </c>
      <c r="M29" s="34" t="s">
        <v>931</v>
      </c>
      <c r="N29" s="34" t="s">
        <v>1431</v>
      </c>
      <c r="O29" s="34" t="s">
        <v>1432</v>
      </c>
      <c r="P29" s="34" t="s">
        <v>1433</v>
      </c>
      <c r="Q29" s="34" t="s">
        <v>1434</v>
      </c>
      <c r="R29" s="34" t="s">
        <v>1435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1437</v>
      </c>
      <c r="AE29" s="34" t="s">
        <v>996</v>
      </c>
      <c r="AF29" s="34" t="s">
        <v>1068</v>
      </c>
      <c r="AG29" s="34" t="s">
        <v>1386</v>
      </c>
      <c r="AH29" s="34" t="s">
        <v>1438</v>
      </c>
      <c r="AI29" s="34" t="s">
        <v>1439</v>
      </c>
      <c r="AJ29" s="34" t="s">
        <v>1008</v>
      </c>
      <c r="AK29" s="34" t="s">
        <v>1439</v>
      </c>
      <c r="AL29" s="34" t="s">
        <v>1008</v>
      </c>
      <c r="AM29" s="34" t="s">
        <v>1378</v>
      </c>
      <c r="AN29" s="35" t="s">
        <v>1379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1384</v>
      </c>
      <c r="E30" s="34"/>
      <c r="F30" s="34" t="s">
        <v>1440</v>
      </c>
      <c r="G30" s="34" t="s">
        <v>1277</v>
      </c>
      <c r="H30" s="34" t="s">
        <v>1441</v>
      </c>
      <c r="I30" s="34" t="s">
        <v>1442</v>
      </c>
      <c r="J30" s="34"/>
      <c r="K30" s="34"/>
      <c r="L30" s="34" t="s">
        <v>1443</v>
      </c>
      <c r="M30" s="34" t="s">
        <v>874</v>
      </c>
      <c r="N30" s="34" t="s">
        <v>880</v>
      </c>
      <c r="O30" s="34" t="s">
        <v>946</v>
      </c>
      <c r="P30" s="34" t="s">
        <v>1444</v>
      </c>
      <c r="Q30" s="34" t="s">
        <v>856</v>
      </c>
      <c r="R30" s="34"/>
      <c r="S30" s="34" t="s">
        <v>1434</v>
      </c>
      <c r="T30" s="34" t="s">
        <v>1445</v>
      </c>
      <c r="U30" s="34" t="s">
        <v>880</v>
      </c>
      <c r="V30" s="34" t="s">
        <v>1445</v>
      </c>
      <c r="W30" s="34" t="s">
        <v>880</v>
      </c>
      <c r="X30" s="34" t="s">
        <v>1445</v>
      </c>
      <c r="Y30" s="34" t="s">
        <v>880</v>
      </c>
      <c r="Z30" s="34" t="s">
        <v>1445</v>
      </c>
      <c r="AA30" s="34" t="s">
        <v>880</v>
      </c>
      <c r="AB30" s="34"/>
      <c r="AC30" s="34"/>
      <c r="AD30" s="34"/>
      <c r="AE30" s="34" t="s">
        <v>1446</v>
      </c>
      <c r="AF30" s="34"/>
      <c r="AG30" s="34"/>
      <c r="AH30" s="34"/>
      <c r="AI30" s="34" t="s">
        <v>1195</v>
      </c>
      <c r="AJ30" s="34" t="s">
        <v>1447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1448</v>
      </c>
      <c r="E31" s="34"/>
      <c r="F31" s="34"/>
      <c r="G31" s="34"/>
      <c r="H31" s="34"/>
      <c r="I31" s="34"/>
      <c r="J31" s="34"/>
      <c r="K31" s="34"/>
      <c r="L31" s="34" t="s">
        <v>1449</v>
      </c>
      <c r="M31" s="34" t="s">
        <v>1450</v>
      </c>
      <c r="N31" s="34" t="s">
        <v>923</v>
      </c>
      <c r="O31" s="34" t="s">
        <v>1451</v>
      </c>
      <c r="P31" s="34" t="s">
        <v>912</v>
      </c>
      <c r="Q31" s="34" t="s">
        <v>1452</v>
      </c>
      <c r="R31" s="34"/>
      <c r="S31" s="34" t="s">
        <v>856</v>
      </c>
      <c r="T31" s="34"/>
      <c r="U31" s="34" t="s">
        <v>1453</v>
      </c>
      <c r="V31" s="34"/>
      <c r="W31" s="34" t="s">
        <v>1453</v>
      </c>
      <c r="X31" s="34"/>
      <c r="Y31" s="34" t="s">
        <v>1453</v>
      </c>
      <c r="Z31" s="34"/>
      <c r="AA31" s="34" t="s">
        <v>1453</v>
      </c>
      <c r="AB31" s="34"/>
      <c r="AC31" s="34"/>
      <c r="AD31" s="34"/>
      <c r="AE31" s="34" t="s">
        <v>1454</v>
      </c>
      <c r="AF31" s="34"/>
      <c r="AG31" s="34"/>
      <c r="AH31" s="34"/>
      <c r="AI31" s="34" t="s">
        <v>1455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1457</v>
      </c>
      <c r="R32" s="34"/>
      <c r="S32" s="34" t="s">
        <v>1452</v>
      </c>
      <c r="T32" s="34"/>
      <c r="U32" s="34" t="s">
        <v>1458</v>
      </c>
      <c r="V32" s="34"/>
      <c r="W32" s="34" t="s">
        <v>1458</v>
      </c>
      <c r="X32" s="34"/>
      <c r="Y32" s="34" t="s">
        <v>1458</v>
      </c>
      <c r="Z32" s="34"/>
      <c r="AA32" s="34" t="s">
        <v>1458</v>
      </c>
      <c r="AB32" s="34"/>
      <c r="AC32" s="34"/>
      <c r="AD32" s="34"/>
      <c r="AE32" s="34"/>
      <c r="AF32" s="34"/>
      <c r="AG32" s="34"/>
      <c r="AH32" s="34"/>
      <c r="AI32" s="34" t="s">
        <v>1449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1459</v>
      </c>
      <c r="E33" s="34"/>
      <c r="F33" s="34"/>
      <c r="G33" s="34"/>
      <c r="H33" s="34"/>
      <c r="I33" s="34"/>
      <c r="J33" s="34"/>
      <c r="K33" s="34"/>
      <c r="L33" s="34" t="s">
        <v>1460</v>
      </c>
      <c r="M33" s="34"/>
      <c r="N33" s="34"/>
      <c r="O33" s="34"/>
      <c r="P33" s="34"/>
      <c r="Q33" s="34" t="s">
        <v>925</v>
      </c>
      <c r="R33" s="34"/>
      <c r="S33" s="34" t="s">
        <v>1457</v>
      </c>
      <c r="T33" s="34"/>
      <c r="U33" s="34" t="s">
        <v>1461</v>
      </c>
      <c r="V33" s="34"/>
      <c r="W33" s="34" t="s">
        <v>1461</v>
      </c>
      <c r="X33" s="34"/>
      <c r="Y33" s="34" t="s">
        <v>1461</v>
      </c>
      <c r="Z33" s="34"/>
      <c r="AA33" s="34" t="s">
        <v>1461</v>
      </c>
      <c r="AB33" s="34"/>
      <c r="AC33" s="34"/>
      <c r="AD33" s="34"/>
      <c r="AE33" s="34"/>
      <c r="AF33" s="34"/>
      <c r="AG33" s="34"/>
      <c r="AH33" s="34"/>
      <c r="AI33" s="34" t="s">
        <v>1460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1462</v>
      </c>
      <c r="M34" s="34"/>
      <c r="N34" s="34"/>
      <c r="O34" s="34"/>
      <c r="P34" s="34"/>
      <c r="Q34" s="34" t="s">
        <v>1463</v>
      </c>
      <c r="R34" s="34"/>
      <c r="S34" s="34" t="s">
        <v>925</v>
      </c>
      <c r="T34" s="34"/>
      <c r="U34" s="34" t="s">
        <v>1464</v>
      </c>
      <c r="V34" s="34"/>
      <c r="W34" s="34" t="s">
        <v>1464</v>
      </c>
      <c r="X34" s="34"/>
      <c r="Y34" s="34" t="s">
        <v>1464</v>
      </c>
      <c r="Z34" s="34"/>
      <c r="AA34" s="34" t="s">
        <v>1464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1465</v>
      </c>
      <c r="M35" s="34"/>
      <c r="N35" s="34"/>
      <c r="O35" s="34"/>
      <c r="P35" s="34"/>
      <c r="Q35" s="34" t="s">
        <v>1466</v>
      </c>
      <c r="R35" s="34"/>
      <c r="S35" s="34" t="s">
        <v>1463</v>
      </c>
      <c r="T35" s="34"/>
      <c r="U35" s="34" t="s">
        <v>1467</v>
      </c>
      <c r="V35" s="34"/>
      <c r="W35" s="34" t="s">
        <v>1467</v>
      </c>
      <c r="X35" s="34"/>
      <c r="Y35" s="34" t="s">
        <v>1467</v>
      </c>
      <c r="Z35" s="34"/>
      <c r="AA35" s="34" t="s">
        <v>1467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1466</v>
      </c>
      <c r="T36" s="34"/>
      <c r="U36" s="34" t="s">
        <v>1468</v>
      </c>
      <c r="V36" s="34"/>
      <c r="W36" s="34" t="s">
        <v>1468</v>
      </c>
      <c r="X36" s="34"/>
      <c r="Y36" s="34" t="s">
        <v>1468</v>
      </c>
      <c r="Z36" s="34"/>
      <c r="AA36" s="34" t="s">
        <v>1468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1470</v>
      </c>
      <c r="R38" s="34"/>
      <c r="S38" s="34" t="s">
        <v>1469</v>
      </c>
      <c r="T38" s="34"/>
      <c r="U38" s="34" t="s">
        <v>1471</v>
      </c>
      <c r="V38" s="34"/>
      <c r="W38" s="34" t="s">
        <v>1471</v>
      </c>
      <c r="X38" s="34"/>
      <c r="Y38" s="34" t="s">
        <v>1471</v>
      </c>
      <c r="Z38" s="34"/>
      <c r="AA38" s="34" t="s">
        <v>1471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1472</v>
      </c>
      <c r="R39" s="37"/>
      <c r="S39" s="37" t="s">
        <v>1470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2026-03-13T17:05:49Z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