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80" documentId="8_{B6337239-1A00-434D-AAD0-422EA1FEB5AE}" xr6:coauthVersionLast="47" xr6:coauthVersionMax="47" xr10:uidLastSave="{8DA922BF-20E1-48A4-BA9B-B640DD2D697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2" i="1" l="1"/>
  <c r="A263" i="1"/>
  <c r="S363" i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T362" i="1" a="1"/>
  <c r="T362" i="1"/>
  <c r="T363" i="1" a="1"/>
  <c r="T363" i="1"/>
  <c r="R362" i="1"/>
  <c r="R363" i="1"/>
  <c r="R364" i="1"/>
  <c r="N361" i="1" a="1"/>
  <c r="N361" i="1"/>
  <c r="N362" i="1" a="1"/>
  <c r="N362" i="1"/>
  <c r="N363" i="1" a="1"/>
  <c r="N363" i="1"/>
  <c r="M361" i="1" a="1"/>
  <c r="M361" i="1"/>
  <c r="M362" i="1" a="1"/>
  <c r="M362" i="1"/>
  <c r="M363" i="1" a="1"/>
  <c r="M363" i="1"/>
  <c r="M364" i="1" a="1"/>
  <c r="M364" i="1"/>
  <c r="N364" i="1" a="1"/>
  <c r="N364" i="1"/>
  <c r="G361" i="1"/>
  <c r="G362" i="1"/>
  <c r="G363" i="1"/>
  <c r="G364" i="1"/>
  <c r="G365" i="1"/>
  <c r="G366" i="1"/>
  <c r="G367" i="1"/>
  <c r="G368" i="1"/>
  <c r="S365" i="1" a="1"/>
  <c r="S365" i="1"/>
  <c r="T365" i="1" a="1"/>
  <c r="T365" i="1"/>
  <c r="S366" i="1" a="1"/>
  <c r="S366" i="1"/>
  <c r="T366" i="1" a="1"/>
  <c r="T366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D361" i="12"/>
  <c r="E361" i="12"/>
  <c r="G357" i="1"/>
  <c r="G358" i="1"/>
  <c r="G360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L360" i="12"/>
  <c r="AI362" i="1"/>
  <c r="BB362" i="1" s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BB363" i="1" s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L362" i="12"/>
  <c r="D362" i="12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L363" i="12"/>
  <c r="R365" i="1"/>
  <c r="D363" i="12"/>
  <c r="E363" i="12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D364" i="12"/>
  <c r="E364" i="12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2" i="1" l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<sst xmlns="http://schemas.openxmlformats.org/spreadsheetml/2006/main" count="9737" uniqueCount="1974">
  <si>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</si>
  <si>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</si>
  <si>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</si>
  <si>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</si>
  <si>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</si>
  <si>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</si>
  <si>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</si>
  <si>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</si>
  <si>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</si>
  <si>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</si>
  <si>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</si>
  <si>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</si>
  <si>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</si>
  <si>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</si>
  <si>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</si>
  <si>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</si>
  <si>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</si>
  <si>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</si>
  <si>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</si>
  <si>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</si>
  <si>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</si>
  <si>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</si>
  <si>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</si>
  <si>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</si>
  <si>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</si>
  <si>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</si>
  <si>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</si>
  <si>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</si>
  <si>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</si>
  <si>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</si>
  <si>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</si>
  <si>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</si>
  <si>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</si>
  <si>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</si>
  <si>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</si>
  <si>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</si>
  <si>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</si>
  <si>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</si>
  <si>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</si>
  <si>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</si>
  <si>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</si>
  <si>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</si>
  <si>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</si>
  <si>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</si>
  <si>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</si>
  <si>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</si>
  <si>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</si>
  <si>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</si>
  <si>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</si>
  <si>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</si>
  <si>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</si>
  <si>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</si>
  <si>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</si>
  <si>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</si>
  <si>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</si>
  <si>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</si>
  <si>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</si>
  <si>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</si>
  <si>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</si>
  <si>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</si>
  <si>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</si>
  <si>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</si>
  <si>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</si>
  <si>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</si>
  <si>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</si>
  <si>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</si>
  <si>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</si>
  <si>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</si>
  <si>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</si>
  <si>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</si>
  <si>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</si>
  <si>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</si>
  <si>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</si>
  <si>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</si>
  <si>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</si>
  <si>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</si>
  <si>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</si>
  <si>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</si>
  <si>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</si>
  <si>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</si>
  <si>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</si>
  <si>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</si>
  <si>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</si>
  <si>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</si>
  <si>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</si>
  <si>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</si>
  <si>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</si>
  <si>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</si>
  <si>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</si>
  <si>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</si>
  <si>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</si>
  <si>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</si>
  <si>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</si>
  <si>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</si>
  <si>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</si>
  <si>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</si>
  <si>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</si>
  <si>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</si>
  <si>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</si>
  <si>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</si>
  <si>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</si>
  <si>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</si>
  <si>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</si>
  <si>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</si>
  <si>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</si>
  <si>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</si>
  <si>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</si>
  <si>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</si>
  <si>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</si>
  <si>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</si>
  <si>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</si>
  <si>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</si>
  <si>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</si>
  <si>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</si>
  <si>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</si>
  <si>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</si>
  <si>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</si>
  <si>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</si>
  <si>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</si>
  <si>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</si>
  <si>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</si>
  <si>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</si>
  <si>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</si>
  <si>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</si>
  <si>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</si>
  <si>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</si>
  <si>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</si>
  <si>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</si>
  <si>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</si>
  <si>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</si>
  <si>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</si>
  <si>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</si>
  <si>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</si>
  <si>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</si>
  <si>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</si>
  <si>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</si>
  <si>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</si>
  <si>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</si>
  <si>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</si>
  <si>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</si>
  <si>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</si>
  <si>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</si>
  <si>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</si>
  <si>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</si>
  <si>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</si>
  <si>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</si>
  <si>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</si>
  <si>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</si>
  <si>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</si>
  <si>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</si>
  <si>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</si>
  <si>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</si>
  <si>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</si>
  <si>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</si>
  <si>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</si>
  <si>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</si>
  <si>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</si>
  <si>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</si>
  <si>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</si>
  <si>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</si>
  <si>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</si>
  <si>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</si>
  <si>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</si>
  <si>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</si>
  <si>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</si>
  <si>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</si>
  <si>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</si>
  <si>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</si>
  <si>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</si>
  <si>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</si>
  <si>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</si>
  <si>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</si>
  <si>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</si>
  <si>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</si>
  <si>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</si>
  <si>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</si>
  <si>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</si>
  <si>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</si>
  <si>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</si>
  <si>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</si>
  <si>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</si>
  <si>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</si>
  <si>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</si>
  <si>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</si>
  <si>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</si>
  <si>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</si>
  <si>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</si>
  <si>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</si>
  <si>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</si>
  <si>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</si>
  <si>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</si>
  <si>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</si>
  <si>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</si>
  <si>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</si>
  <si>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</si>
  <si>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</si>
  <si>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</si>
  <si>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</si>
  <si>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</si>
  <si>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</si>
  <si>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</si>
  <si>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</si>
  <si>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</si>
  <si>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</si>
  <si>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</si>
  <si>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</si>
  <si>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</si>
  <si>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</si>
  <si>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</si>
  <si>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</si>
  <si>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</si>
  <si>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</si>
  <si>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</si>
  <si>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</si>
  <si>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</si>
  <si>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</si>
  <si>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</si>
  <si>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</si>
  <si>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</si>
  <si>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</si>
  <si>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</si>
  <si>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</si>
  <si>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</si>
  <si>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</si>
  <si>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</si>
  <si>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</si>
  <si>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</si>
  <si>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</si>
  <si>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</si>
  <si>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</si>
  <si>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</si>
  <si>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</si>
  <si>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</si>
  <si>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</si>
  <si>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</si>
  <si>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</si>
  <si>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</si>
  <si>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</si>
  <si>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</si>
  <si>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</si>
  <si>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</si>
  <si>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</si>
  <si>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</si>
  <si>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</si>
  <si>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</si>
  <si>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</si>
  <si>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</si>
  <si>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</si>
  <si>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</si>
  <si>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</si>
  <si>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</si>
  <si>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</si>
  <si>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</si>
  <si>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</si>
  <si>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</si>
  <si>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</si>
  <si>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</si>
  <si>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</si>
  <si>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</si>
  <si>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</si>
  <si>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</si>
  <si>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</si>
  <si>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</si>
  <si>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</si>
  <si>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</si>
  <si>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</si>
  <si>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</si>
  <si>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</si>
  <si>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</si>
  <si>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</si>
  <si>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</si>
  <si>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</si>
  <si>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</si>
  <si>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</si>
  <si>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</si>
  <si>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</si>
  <si>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</si>
  <si>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</si>
  <si>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</si>
  <si>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</si>
  <si>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</si>
  <si>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</si>
  <si>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</si>
  <si>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</si>
  <si>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</si>
  <si>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</si>
  <si>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</si>
  <si>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</si>
  <si>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</si>
  <si>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</si>
  <si>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</si>
  <si>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</si>
  <si>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</si>
  <si>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</si>
  <si>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</si>
  <si>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</si>
  <si>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</si>
  <si>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</si>
  <si>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</si>
  <si>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</si>
  <si>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</si>
  <si>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</si>
  <si>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</si>
  <si>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</si>
  <si>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</si>
  <si>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</si>
  <si>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</si>
  <si>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</si>
  <si>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</si>
  <si>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</si>
  <si>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</si>
  <si>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</si>
  <si>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</si>
  <si>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</si>
  <si>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</si>
  <si>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</si>
  <si>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</si>
  <si>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</si>
  <si>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</si>
  <si>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</si>
  <si>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</si>
  <si>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</si>
  <si>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</si>
  <si>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</si>
  <si>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</si>
  <si>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</si>
  <si>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</si>
  <si>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</si>
  <si>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</si>
  <si>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</si>
  <si>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</si>
  <si>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</si>
  <si>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</si>
  <si>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</si>
  <si>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</si>
  <si>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</si>
  <si>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</si>
  <si>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</si>
  <si>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</si>
  <si>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</si>
  <si>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</si>
  <si>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</si>
  <si>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</si>
  <si>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</si>
  <si>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</si>
  <si>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</si>
  <si>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</si>
  <si>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</si>
  <si>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</si>
  <si>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</si>
  <si>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</si>
  <si>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</si>
  <si>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</si>
  <si>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</si>
  <si>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</si>
  <si>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</si>
  <si>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</si>
  <si>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</si>
  <si>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</si>
  <si>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</si>
  <si>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</si>
  <si>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</si>
  <si>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</si>
  <si>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</si>
  <si>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</si>
  <si>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</si>
  <si>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</si>
  <si>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</si>
  <si>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</si>
  <si>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</si>
  <si>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</si>
  <si>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</si>
  <si>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</si>
  <si>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</si>
  <si>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</si>
  <si>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</si>
  <si>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</si>
  <si>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</si>
  <si>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</si>
  <si>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</si>
  <si>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</si>
  <si>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</si>
  <si>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</si>
  <si>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</si>
  <si>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</si>
  <si>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</si>
  <si>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</si>
  <si>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</si>
  <si>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</si>
  <si>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</si>
  <si>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</si>
  <si>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</si>
  <si>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</si>
  <si>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</si>
  <si>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</si>
  <si>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</si>
  <si>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</si>
  <si>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</si>
  <si>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</si>
  <si>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</si>
  <si>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</si>
  <si>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</si>
  <si>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</si>
  <si>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</si>
  <si>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</si>
  <si>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</si>
  <si>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</si>
  <si>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</si>
  <si>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</si>
  <si>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</si>
  <si>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</si>
  <si>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</si>
  <si>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</si>
  <si>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</si>
  <si>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</si>
  <si>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</si>
  <si>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</si>
  <si>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</si>
  <si>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</si>
  <si>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</si>
  <si>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</si>
  <si>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</si>
  <si>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</si>
  <si>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</si>
  <si>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</si>
  <si>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</si>
  <si>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</si>
  <si>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</si>
  <si>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</si>
  <si>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</si>
  <si>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</si>
  <si>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</si>
  <si>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</si>
  <si>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</si>
  <si>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</si>
  <si>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</si>
  <si>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</si>
  <si>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</si>
  <si>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</si>
  <si>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</si>
  <si>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</si>
  <si>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</si>
  <si>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</si>
  <si>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</si>
  <si>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</si>
  <si>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</si>
  <si>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</si>
  <si>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</si>
  <si>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</si>
  <si>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</si>
  <si>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</si>
  <si>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</si>
  <si>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</si>
  <si>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</si>
  <si>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</si>
  <si>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</si>
  <si>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</si>
  <si>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</si>
  <si>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</si>
  <si>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</si>
  <si>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</si>
  <si>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</si>
  <si>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</si>
  <si>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</si>
  <si>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</si>
  <si>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</si>
  <si>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</si>
  <si>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</si>
  <si>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</si>
  <si>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</si>
  <si>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</si>
  <si>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</si>
  <si>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</si>
  <si>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</si>
  <si>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</si>
  <si>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</si>
  <si>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</si>
  <si>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</si>
  <si>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</si>
  <si>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</si>
  <si>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</si>
  <si>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</si>
  <si>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</si>
  <si>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</si>
  <si>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</si>
  <si>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</si>
  <si>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</si>
  <si>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</si>
  <si>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</si>
  <si>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</si>
  <si>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</si>
  <si>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</si>
  <si>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</si>
  <si>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</si>
  <si>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</si>
  <si>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</si>
  <si>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</si>
  <si>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</si>
  <si>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</si>
  <si>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</si>
  <si>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</si>
  <si>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</si>
  <si>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</si>
  <si>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</si>
  <si>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</si>
  <si>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</si>
  <si>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</si>
  <si>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</si>
  <si>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</si>
  <si>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</si>
  <si>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</si>
  <si>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</si>
  <si>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</si>
  <si>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</si>
  <si>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</si>
  <si>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</si>
  <si>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</si>
  <si>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</si>
  <si>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</si>
  <si>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</si>
  <si>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</si>
  <si>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</si>
  <si>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</si>
  <si>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</si>
  <si>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</si>
  <si>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</si>
  <si>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</si>
  <si>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</si>
  <si>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</si>
  <si>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</si>
  <si>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</si>
  <si>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</si>
  <si>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</si>
  <si>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</si>
  <si>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</si>
  <si>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</si>
  <si>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</si>
  <si>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</si>
  <si>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</si>
  <si>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</si>
  <si>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</si>
  <si>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</si>
  <si>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</si>
  <si>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</si>
  <si>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</si>
  <si>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</si>
  <si>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</si>
  <si>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</si>
  <si>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</si>
  <si>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</si>
  <si>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</si>
  <si>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</si>
  <si>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</si>
  <si>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</si>
  <si>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</si>
  <si>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</si>
  <si>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</si>
  <si>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</si>
  <si>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</si>
  <si>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</si>
  <si>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</si>
  <si>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</si>
  <si>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</si>
  <si>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</si>
  <si>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</si>
  <si>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</si>
  <si>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</si>
  <si>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</si>
  <si>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</si>
  <si>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</si>
  <si>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</si>
  <si>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</si>
  <si>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</si>
  <si>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</si>
  <si>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</si>
  <si>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</si>
  <si>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</si>
  <si>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</si>
  <si>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</si>
  <si>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</si>
  <si>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</si>
  <si>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</si>
  <si>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</si>
  <si>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</si>
  <si>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</si>
  <si>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</si>
  <si>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</si>
  <si>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</si>
  <si>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</si>
  <si>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</si>
  <si>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</si>
  <si>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</si>
  <si>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</si>
  <si>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</si>
  <si>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</si>
  <si>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</si>
  <si>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</si>
  <si>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</si>
  <si>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</si>
  <si>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</si>
  <si>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</si>
  <si>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</si>
  <si>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</si>
  <si>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</si>
  <si>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</si>
  <si>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</si>
  <si>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</si>
  <si>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</si>
  <si>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</si>
  <si>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</si>
  <si>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</si>
  <si>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</si>
  <si>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</si>
  <si>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</si>
  <si>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</si>
  <si>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</si>
  <si>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</si>
  <si>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</si>
  <si>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</si>
  <si>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</si>
  <si>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</si>
  <si>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</si>
  <si>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</si>
  <si>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</si>
  <si>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</si>
  <si>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</si>
  <si>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</si>
  <si>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</si>
  <si>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</si>
  <si>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</si>
  <si>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</si>
  <si>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</si>
  <si>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</si>
  <si>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</si>
  <si>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</si>
  <si>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</si>
  <si>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</si>
  <si>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</si>
  <si>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</si>
  <si>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</si>
  <si>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</si>
  <si>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</si>
  <si>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</si>
  <si>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</si>
  <si>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</si>
  <si>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</si>
  <si>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</si>
  <si>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</si>
  <si>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</si>
  <si>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</si>
  <si>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</si>
  <si>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</si>
  <si>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</si>
  <si>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</si>
  <si>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</si>
  <si>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</si>
  <si>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</si>
  <si>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</si>
  <si>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</si>
  <si>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</si>
  <si>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</si>
  <si>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</si>
  <si>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</si>
  <si>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</si>
  <si>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</si>
  <si>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</si>
  <si>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</si>
  <si>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</si>
  <si>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</si>
  <si>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</si>
  <si>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</si>
  <si>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</si>
  <si>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</si>
  <si>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</si>
  <si>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</si>
  <si>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</si>
  <si>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</si>
  <si>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</si>
  <si>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</si>
  <si>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</si>
  <si>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</si>
  <si>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</si>
  <si>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</si>
  <si>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</si>
  <si>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</si>
  <si>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</si>
  <si>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</si>
  <si>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</si>
  <si>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</si>
  <si>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</si>
  <si>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</si>
  <si>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</si>
  <si>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</si>
  <si>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</si>
  <si>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</si>
  <si>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</si>
  <si>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</si>
  <si>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</si>
  <si>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</si>
  <si>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</si>
  <si>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</si>
  <si>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</si>
  <si>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</si>
  <si>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</si>
  <si>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</si>
  <si>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</si>
  <si>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</si>
  <si>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</si>
  <si>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</si>
  <si>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</si>
  <si>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</si>
  <si>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</si>
  <si>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</si>
  <si>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</si>
  <si>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</si>
  <si>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</si>
  <si>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</si>
  <si>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</si>
  <si>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</si>
  <si>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</si>
  <si>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</si>
  <si>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</si>
  <si>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</si>
  <si>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</si>
  <si>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</si>
  <si>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</si>
  <si>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</si>
  <si>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</si>
  <si>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</si>
  <si>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</si>
  <si>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</si>
  <si>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</si>
  <si>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</si>
  <si>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</si>
  <si>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</si>
  <si>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</si>
  <si>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</si>
  <si>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</si>
  <si>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</si>
  <si>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</si>
  <si>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</si>
  <si>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</si>
  <si>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</si>
  <si>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</si>
  <si>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</si>
  <si>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</si>
  <si>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</si>
  <si>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</si>
  <si>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</si>
  <si>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</si>
  <si>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</si>
  <si>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</si>
  <si>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</si>
  <si>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</si>
  <si>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</si>
  <si>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</si>
  <si>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</si>
  <si>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</si>
  <si>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</si>
  <si>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</si>
  <si>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</si>
  <si>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</si>
  <si>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</si>
  <si>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</si>
  <si>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</si>
  <si>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</si>
  <si>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</si>
  <si>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</si>
  <si>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</si>
  <si>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</si>
  <si>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</si>
  <si>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</si>
  <si>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</si>
  <si>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</si>
  <si>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</si>
  <si>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</si>
  <si>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</si>
  <si>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</si>
  <si>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</si>
  <si>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</si>
  <si>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</si>
  <si>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</si>
  <si>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</si>
  <si>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</si>
  <si>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</si>
  <si>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</si>
  <si>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</si>
  <si>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</si>
  <si>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</si>
  <si>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</si>
  <si>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</si>
  <si>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</si>
  <si>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</si>
  <si>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</si>
  <si>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</si>
  <si>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</si>
  <si>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</si>
  <si>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</si>
  <si>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</si>
  <si>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</si>
  <si>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</si>
  <si>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</si>
  <si>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</si>
  <si>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</si>
  <si>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</si>
  <si>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</si>
  <si>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</si>
  <si>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</si>
  <si>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</si>
  <si>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</si>
  <si>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</si>
  <si>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</si>
  <si>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</si>
  <si>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</si>
  <si>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</si>
  <si>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</si>
  <si>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</si>
  <si>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</si>
  <si>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</si>
  <si>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</si>
  <si>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</si>
  <si>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</si>
  <si>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</si>
  <si>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</si>
  <si>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</si>
  <si>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</si>
  <si>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</si>
  <si>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</si>
  <si>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</si>
  <si>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</si>
  <si>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</si>
  <si>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</si>
  <si>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</si>
  <si>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</si>
  <si>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</si>
  <si>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</si>
  <si>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</si>
  <si>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</si>
  <si>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</si>
  <si>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</si>
  <si>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</si>
  <si>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</si>
  <si>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</si>
  <si>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</si>
  <si>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</si>
  <si>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</si>
  <si>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</si>
  <si>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</si>
  <si>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</si>
  <si>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</si>
  <si>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</si>
  <si>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</si>
  <si>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</si>
  <si>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</si>
  <si>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</si>
  <si>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</si>
  <si>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</si>
  <si>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</si>
  <si>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</si>
  <si>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</si>
  <si>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</si>
  <si>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</si>
  <si>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</si>
  <si>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</si>
  <si>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</si>
  <si>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</si>
  <si>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</si>
  <si>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</si>
  <si>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</si>
  <si>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</si>
  <si>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</si>
  <si>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</si>
  <si>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</si>
  <si>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</si>
  <si>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</si>
  <si>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</si>
  <si>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</si>
  <si>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</si>
  <si>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</si>
  <si>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</si>
  <si>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</si>
  <si>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</si>
  <si>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</si>
  <si>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</si>
  <si>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</si>
  <si>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</si>
  <si>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</si>
  <si>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</si>
  <si>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</si>
  <si>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</si>
  <si>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</si>
  <si>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</si>
  <si>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</si>
  <si>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</si>
  <si>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</si>
  <si>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</si>
  <si>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</si>
  <si>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</si>
  <si>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</si>
  <si>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</si>
  <si>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</si>
  <si>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</si>
  <si>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</si>
  <si>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</si>
  <si>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</si>
  <si>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</si>
  <si>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</si>
  <si>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</si>
  <si>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</si>
  <si>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</si>
  <si>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</si>
  <si>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</si>
  <si>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</si>
  <si>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</si>
  <si>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</si>
  <si>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</si>
  <si>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</si>
  <si>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</si>
  <si>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</si>
  <si>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</si>
  <si>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</si>
  <si>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</si>
  <si>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</si>
  <si>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</si>
  <si>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</si>
  <si>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</si>
  <si>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</si>
  <si>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</si>
  <si>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</si>
  <si>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</si>
  <si>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</si>
  <si>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</si>
  <si>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</si>
  <si>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</si>
  <si>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</si>
  <si>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</si>
  <si>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</si>
  <si>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</si>
  <si>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</si>
  <si>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</si>
  <si>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</si>
  <si>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</si>
  <si>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</si>
  <si>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</si>
  <si>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</si>
  <si>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</si>
  <si>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</si>
  <si>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</si>
  <si>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</si>
  <si>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</si>
  <si>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</si>
  <si>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</si>
  <si>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</si>
  <si>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</si>
  <si>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</si>
  <si>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</si>
  <si>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</si>
  <si>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</si>
  <si>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</si>
  <si>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</si>
  <si>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</si>
  <si>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</si>
  <si>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</si>
  <si>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</si>
  <si>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</si>
  <si>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</si>
  <si>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</si>
  <si>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</si>
  <si>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</si>
  <si>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</si>
  <si>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</si>
  <si>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</si>
  <si>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</si>
  <si>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</si>
  <si>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</si>
  <si>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</si>
  <si>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</si>
  <si>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</si>
  <si>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</si>
  <si>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</si>
  <si>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</si>
  <si>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</si>
  <si>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</si>
  <si>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</si>
  <si>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</si>
  <si>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</si>
  <si>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</si>
  <si>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</si>
  <si>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</si>
  <si>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</si>
  <si>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</si>
  <si>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</si>
  <si>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</si>
  <si>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</si>
  <si>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</si>
  <si>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</si>
  <si>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</si>
  <si>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</si>
  <si>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</si>
  <si>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</si>
  <si>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</si>
  <si>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</si>
  <si>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</si>
  <si>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</si>
  <si>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</si>
  <si>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</si>
  <si>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</si>
  <si>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</si>
  <si>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</si>
  <si>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</si>
  <si>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</si>
  <si>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</si>
  <si>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</si>
  <si>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</si>
  <si>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</si>
  <si>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</si>
  <si>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</si>
  <si>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</si>
  <si>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</si>
  <si>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</si>
  <si>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</si>
  <si>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</si>
  <si>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</si>
  <si>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</si>
  <si>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</si>
  <si>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</si>
  <si>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</si>
  <si>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</si>
  <si>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</si>
  <si>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</si>
  <si>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</si>
  <si>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</si>
  <si>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</si>
  <si>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</si>
  <si>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</si>
  <si>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</si>
  <si>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</si>
  <si>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</si>
  <si>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</si>
  <si>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</si>
  <si>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</si>
  <si>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</si>
  <si>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</si>
  <si>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</si>
  <si>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</si>
  <si>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</si>
  <si>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</si>
  <si>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</si>
  <si>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</si>
  <si>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</si>
  <si>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</si>
  <si>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</si>
  <si>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</si>
  <si>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</si>
  <si>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</si>
  <si>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</si>
  <si>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</si>
  <si>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</si>
  <si>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</si>
  <si>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</si>
  <si>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</si>
  <si>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</si>
  <si>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</si>
  <si>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</si>
  <si>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</si>
  <si>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</si>
  <si>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</si>
  <si>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</si>
  <si>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</si>
  <si>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</si>
  <si>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</si>
  <si>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</si>
  <si>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</si>
  <si>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</si>
  <si>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</si>
  <si>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</si>
  <si>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</si>
  <si>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</si>
  <si>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</si>
  <si>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</si>
  <si>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</si>
  <si>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</si>
  <si>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</si>
  <si>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</si>
  <si>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</si>
  <si>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</si>
  <si>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</si>
  <si>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</si>
  <si>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</si>
  <si>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</si>
  <si>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</si>
  <si>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</si>
  <si>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</si>
  <si>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</si>
  <si>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</si>
  <si>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</si>
  <si>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</si>
  <si>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</si>
  <si>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</si>
  <si>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</si>
  <si>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</si>
  <si>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</si>
  <si>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</si>
  <si>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</si>
  <si>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</si>
  <si>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</si>
  <si>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</si>
  <si>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</si>
  <si>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</si>
  <si>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</si>
  <si>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</si>
  <si>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</si>
  <si>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</si>
  <si>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</si>
  <si>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</si>
  <si>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</si>
  <si>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</si>
  <si>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</si>
  <si>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</si>
  <si>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</si>
  <si>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</si>
  <si>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</si>
  <si>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</si>
  <si>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</si>
  <si>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</si>
  <si>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</si>
  <si>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</si>
  <si>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</si>
  <si>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</si>
  <si>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</si>
  <si>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</si>
  <si>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</si>
  <si>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</si>
  <si>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</si>
  <si>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</si>
  <si>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</si>
  <si>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</si>
  <si>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</si>
  <si>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</si>
  <si>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</si>
  <si>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</si>
  <si>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</si>
  <si>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</si>
  <si>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</si>
  <si>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</si>
  <si>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</si>
  <si>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</si>
  <si>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</si>
  <si>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</si>
  <si>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</si>
  <si>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</si>
  <si>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</si>
  <si>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</si>
  <si>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</si>
  <si>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</si>
  <si>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</si>
  <si>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</si>
  <si>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</si>
  <si>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</si>
  <si>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</si>
  <si>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</si>
  <si>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</si>
  <si>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</si>
  <si>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</si>
  <si>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</si>
  <si>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</si>
  <si>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</si>
  <si>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</si>
  <si>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</si>
  <si>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</si>
  <si>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</si>
  <si>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</si>
  <si>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</si>
  <si>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</si>
  <si>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</si>
  <si>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</si>
  <si>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</si>
  <si>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</si>
  <si>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</si>
  <si>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</si>
  <si>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</si>
  <si>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</si>
  <si>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</si>
  <si>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</si>
  <si>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</si>
  <si>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</si>
  <si>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</si>
  <si>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</si>
  <si>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</si>
  <si>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</si>
  <si>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</si>
  <si>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</si>
  <si>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</si>
  <si>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</si>
  <si>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</si>
  <si>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</si>
  <si>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</si>
  <si>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</si>
  <si>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</si>
  <si>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</si>
  <si>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</si>
  <si>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</si>
  <si>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</si>
  <si>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</si>
  <si>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</si>
  <si>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</si>
  <si>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</si>
  <si>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</si>
  <si>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</si>
  <si>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</si>
  <si>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</si>
  <si>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</si>
  <si>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</si>
  <si>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</si>
  <si>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</si>
  <si>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</si>
  <si>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</si>
  <si>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</si>
  <si>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</si>
  <si>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</si>
  <si>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</si>
  <si>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</si>
  <si>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</si>
  <si>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</si>
  <si>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</si>
  <si>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</si>
  <si>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</si>
  <si>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</si>
  <si>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</si>
  <si>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</si>
  <si>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</si>
  <si>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</si>
  <si>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</si>
  <si>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</si>
  <si>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</si>
  <si>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</si>
  <si>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</si>
  <si>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</si>
  <si>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</si>
  <si>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</si>
  <si>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</si>
  <si>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</si>
  <si>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</si>
  <si>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</si>
  <si>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</si>
  <si>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</si>
  <si>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</si>
  <si>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</si>
  <si>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</si>
  <si>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</si>
  <si>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</si>
  <si>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</si>
  <si>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</si>
  <si>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</si>
  <si>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</si>
  <si>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</si>
  <si>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</si>
  <si>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</si>
  <si>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</si>
  <si>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</si>
  <si>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</si>
  <si>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</si>
  <si>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</si>
  <si>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</si>
  <si>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</si>
  <si>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</si>
  <si>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</si>
  <si>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</si>
  <si>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</si>
  <si>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</si>
  <si>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</si>
  <si>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</si>
  <si>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</si>
  <si>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</si>
  <si>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</si>
  <si>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</si>
  <si>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</si>
  <si>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</si>
  <si>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</si>
  <si>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</si>
  <si>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</si>
  <si>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</si>
  <si>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</si>
  <si>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</si>
  <si>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</si>
  <si>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</si>
  <si>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</si>
  <si>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</si>
  <si>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</si>
  <si>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</si>
  <si>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</si>
  <si>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</si>
  <si>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</si>
  <si>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</si>
  <si>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</si>
  <si>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</si>
  <si>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</si>
  <si>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</si>
  <si>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</si>
  <si>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</si>
  <si>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</si>
  <si>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</si>
  <si>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</si>
  <si>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</si>
  <si>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</si>
  <si>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</si>
  <si>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</si>
  <si>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</si>
  <si>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</si>
  <si>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</si>
  <si>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</si>
  <si>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</si>
  <si>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</si>
  <si>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</si>
  <si>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</si>
  <si>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</si>
  <si>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</si>
  <si>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</si>
  <si>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</si>
  <si>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</si>
  <si>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</si>
  <si>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</si>
  <si>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</si>
  <si>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</si>
  <si>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</si>
  <si>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</si>
  <si>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</si>
  <si>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</si>
  <si>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</si>
  <si>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</si>
  <si>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</si>
  <si>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</si>
  <si>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</si>
  <si>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</si>
  <si>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</si>
  <si>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</si>
  <si>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</si>
  <si>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</si>
  <si>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</si>
  <si>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</si>
  <si>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</si>
  <si>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</si>
  <si>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</si>
  <si>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</si>
  <si>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</si>
  <si>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</si>
  <si>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</si>
  <si>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</si>
  <si>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</si>
  <si>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</si>
  <si>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</si>
  <si>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</si>
  <si>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</si>
  <si>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</si>
  <si>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</si>
  <si>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</si>
  <si>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</si>
  <si>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</si>
  <si>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</si>
  <si>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</si>
  <si>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</si>
  <si>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</si>
  <si>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</si>
  <si>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</si>
  <si>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</si>
  <si>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</si>
  <si>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</si>
  <si>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</si>
  <si>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</si>
  <si>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</si>
  <si>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</si>
  <si>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</si>
  <si>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</si>
  <si>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</si>
  <si>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</si>
  <si>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</si>
  <si>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</si>
  <si>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</si>
  <si>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</si>
  <si>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</si>
  <si>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</si>
  <si>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</si>
  <si>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</si>
  <si>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</si>
  <si>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</si>
  <si>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</si>
  <si>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</si>
  <si>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</si>
  <si>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</si>
  <si>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</si>
  <si>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</si>
  <si>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</si>
  <si>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</si>
  <si>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</si>
  <si>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</si>
  <si>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</si>
  <si>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</si>
  <si>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</si>
  <si>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</si>
  <si>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</si>
  <si>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</si>
  <si>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</si>
  <si>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</si>
  <si>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</si>
  <si>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</si>
  <si>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</si>
  <si>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</si>
  <si>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</si>
  <si>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</si>
  <si>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</si>
  <si>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</si>
  <si>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</si>
  <si>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</si>
  <si>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</si>
  <si>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</si>
  <si>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</si>
  <si>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</si>
  <si>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</si>
  <si>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</si>
  <si>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</si>
  <si>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</si>
  <si>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</si>
  <si>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</si>
  <si>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</si>
  <si>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</si>
  <si>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</si>
  <si>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</si>
  <si>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</si>
  <si>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</si>
  <si>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</si>
  <si>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</si>
  <si>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</si>
  <si>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</si>
  <si>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</si>
  <si>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</si>
  <si>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</si>
  <si>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</si>
  <si>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</si>
  <si>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</si>
  <si>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</si>
  <si>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</si>
  <si>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</si>
  <si>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</si>
  <si>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</si>
  <si>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</si>
  <si>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</si>
  <si>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</si>
  <si>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</si>
  <si>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</si>
  <si>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</si>
  <si>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</si>
  <si>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</si>
  <si>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</si>
  <si>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</si>
  <si>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</si>
  <si>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</si>
  <si>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</si>
  <si>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</si>
  <si>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</si>
  <si>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</si>
  <si>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</si>
  <si>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</si>
  <si>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</si>
  <si>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</si>
  <si>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</si>
  <si>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</si>
  <si>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</si>
  <si>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</si>
  <si>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</si>
  <si>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</si>
  <si>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</si>
  <si>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</si>
  <si>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</si>
  <si>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</si>
  <si>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</si>
  <si>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</si>
  <si>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</si>
  <si>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</si>
  <si>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</si>
  <si>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</si>
  <si>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</si>
  <si>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</si>
  <si>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</si>
  <si>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</si>
  <si>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</si>
  <si>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</si>
  <si>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</si>
  <si>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</si>
  <si>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</si>
  <si>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</si>
  <si>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</si>
  <si>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</si>
  <si>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</si>
  <si>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</si>
  <si>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</si>
  <si>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</si>
  <si>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</si>
  <si>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</si>
  <si>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</si>
  <si>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</si>
  <si>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</si>
  <si>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</si>
  <si>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</si>
  <si>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</si>
  <si>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</si>
  <si>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</si>
  <si>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</si>
  <si>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</si>
  <si>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</si>
  <si>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</si>
  <si>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</si>
  <si>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</si>
  <si>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</si>
  <si>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</si>
  <si>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</si>
  <si>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</si>
  <si>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</si>
  <si>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</si>
  <si>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</si>
  <si>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</si>
  <si>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</si>
  <si>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</si>
  <si>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</si>
  <si>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</si>
  <si>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</si>
  <si>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</si>
  <si>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</si>
  <si>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</si>
  <si>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</si>
  <si>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</si>
  <si>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</si>
  <si>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</si>
  <si>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</si>
  <si>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</si>
  <si>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</si>
  <si>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</si>
  <si>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</si>
  <si>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</si>
  <si>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</si>
  <si>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</si>
  <si>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</si>
  <si>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</si>
  <si>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</si>
  <si>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</si>
  <si>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</si>
  <si>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</si>
  <si>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</si>
  <si>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</si>
  <si>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</si>
  <si>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</si>
  <si>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</si>
  <si>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</si>
  <si>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</si>
  <si>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</si>
  <si>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</si>
  <si>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</si>
  <si>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</si>
  <si>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</si>
  <si>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</si>
  <si>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</si>
  <si>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</si>
  <si>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</si>
  <si>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</si>
  <si>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</si>
  <si>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</si>
  <si>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</si>
  <si>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</si>
  <si>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</si>
  <si>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</si>
  <si>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</si>
  <si>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</si>
  <si>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</si>
  <si>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</si>
  <si>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</si>
  <si>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</si>
  <si>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</si>
  <si>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</si>
  <si>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</si>
  <si>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</si>
  <si>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</si>
  <si>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</si>
  <si>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</si>
  <si>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</si>
  <si>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</si>
  <si>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</si>
  <si>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</si>
  <si>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</si>
  <si>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</si>
  <si>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</si>
  <si>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</si>
  <si>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</si>
  <si>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</si>
  <si>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</si>
  <si>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</si>
  <si>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</si>
  <si>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</si>
  <si>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</si>
  <si>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</si>
  <si>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</si>
  <si>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</si>
  <si>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</si>
  <si>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</si>
  <si>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</si>
  <si>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</si>
  <si>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</si>
  <si>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</si>
  <si>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</si>
  <si>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</si>
  <si>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</si>
  <si>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</si>
  <si>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</si>
  <si>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</si>
  <si>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</si>
  <si>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</si>
  <si>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</si>
  <si>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</si>
  <si>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</si>
  <si>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</si>
  <si>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</si>
  <si>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</si>
  <si>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</si>
  <si>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</si>
  <si>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</si>
  <si>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</si>
  <si>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</si>
  <si>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</si>
  <si>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</si>
  <si>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</si>
  <si>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</si>
  <si>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</si>
  <si>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</si>
  <si>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</si>
  <si>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</si>
  <si>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</si>
  <si>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</si>
  <si>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</si>
  <si>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</si>
  <si>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</si>
  <si>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</si>
  <si>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</si>
  <si>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</si>
  <si>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</si>
  <si>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</si>
  <si>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</si>
  <si>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</si>
  <si>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</si>
  <si>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</si>
  <si>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</si>
  <si>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</si>
  <si>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</si>
  <si>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</si>
  <si>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</si>
  <si>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</si>
  <si>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</si>
  <si>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</si>
  <si>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</si>
  <si>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</si>
  <si>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</si>
  <si>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</si>
  <si>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</si>
  <si>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</si>
  <si>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</si>
  <si>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</si>
  <si>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</si>
  <si>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</si>
  <si>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</si>
  <si>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</si>
  <si>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</si>
  <si>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</si>
  <si>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</si>
  <si>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</si>
  <si>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</si>
  <si>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</si>
  <si>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</si>
  <si>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</si>
  <si>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</si>
  <si>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</si>
  <si>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</si>
  <si>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</si>
  <si>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</si>
  <si>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</si>
  <si>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</si>
  <si>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</si>
  <si>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</si>
  <si>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</si>
  <si>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</si>
  <si>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</si>
  <si>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</si>
  <si>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</si>
  <si>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</si>
  <si>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</si>
  <si>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</si>
  <si>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</si>
  <si>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</si>
  <si>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</si>
  <si>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</si>
  <si>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</si>
  <si>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</si>
  <si>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</si>
  <si>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</si>
  <si>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</si>
  <si>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</si>
  <si>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</si>
  <si>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</si>
  <si>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</si>
  <si>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</si>
  <si>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</si>
  <si>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</si>
  <si>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</si>
  <si>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</si>
  <si>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</si>
  <si>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</si>
  <si>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</si>
  <si>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</si>
  <si>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</si>
  <si>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</si>
  <si>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</si>
  <si>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</si>
  <si>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</si>
  <si>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</si>
  <si>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</si>
  <si>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</si>
  <si>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</si>
  <si>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</si>
  <si>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</si>
  <si>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</si>
  <si>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</si>
  <si>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</si>
  <si>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</si>
  <si>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</si>
  <si>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</si>
  <si>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</si>
  <si>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</si>
  <si>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</si>
  <si>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</si>
  <si>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</si>
  <si>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</si>
  <si>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</si>
  <si>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</si>
  <si>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</si>
  <si>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</si>
  <si>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</si>
  <si>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</si>
  <si>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</si>
  <si>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</si>
  <si>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</si>
  <si>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</si>
  <si>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</si>
  <si>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</si>
  <si>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</si>
  <si>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</si>
  <si>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</si>
  <si>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</si>
  <si>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</si>
  <si>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</si>
  <si>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</si>
  <si>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</si>
  <si>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</si>
  <si>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</si>
  <si>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</si>
  <si>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</si>
  <si>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</si>
  <si>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</si>
  <si>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</si>
  <si>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</si>
  <si>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</si>
  <si>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</si>
  <si>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</si>
  <si>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</si>
  <si>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</si>
  <si>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</si>
  <si>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</si>
  <si>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</si>
  <si>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</si>
  <si>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</si>
  <si>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</si>
  <si>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</si>
  <si>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</si>
  <si>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</si>
  <si>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</si>
  <si>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</si>
  <si>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</si>
  <si>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</si>
  <si>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</si>
  <si>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</si>
  <si>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</si>
  <si>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</si>
  <si>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</si>
  <si>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</si>
  <si>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</si>
  <si>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</si>
  <si>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</si>
  <si>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</si>
  <si>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</si>
  <si>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</si>
  <si>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</si>
  <si>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</si>
  <si>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</si>
  <si>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</si>
  <si>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</si>
  <si>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</si>
  <si>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</si>
  <si>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</si>
  <si>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</si>
  <si>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</si>
  <si>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</si>
  <si>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</si>
  <si>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</si>
  <si>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</si>
  <si>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</si>
  <si>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</si>
  <si>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</si>
  <si>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</si>
  <si>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</si>
  <si>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</si>
  <si>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</si>
  <si>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</si>
  <si>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</si>
  <si>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</si>
  <si>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</si>
  <si>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</si>
  <si>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</si>
  <si>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</si>
  <si>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</si>
  <si>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</si>
  <si>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</si>
  <si>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</si>
  <si>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</si>
  <si>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</si>
  <si>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</si>
  <si>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</si>
  <si>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</si>
  <si>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</si>
  <si>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</si>
  <si>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</si>
  <si>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</si>
  <si>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</si>
  <si>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</si>
  <si>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</si>
  <si>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</si>
  <si>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</si>
  <si>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</si>
  <si>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</si>
  <si>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</si>
  <si>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</si>
  <si>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</si>
  <si>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</si>
  <si>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</si>
  <si>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</si>
  <si>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</si>
  <si>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</si>
  <si>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</si>
  <si>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</si>
  <si>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</si>
  <si>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</si>
  <si>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</si>
  <si>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</si>
  <si>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</si>
  <si>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</si>
  <si>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</si>
  <si>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</si>
  <si>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</si>
  <si>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</si>
  <si>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</si>
  <si>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</si>
  <si>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</si>
  <si>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</si>
  <si>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</si>
  <si>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</si>
  <si>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</si>
  <si>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</si>
  <si>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</si>
  <si>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</si>
  <si>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</si>
  <si>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</si>
  <si>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</si>
  <si>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</si>
  <si>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</si>
  <si>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</si>
  <si>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</si>
  <si>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</si>
  <si>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</si>
  <si>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</si>
  <si>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</si>
  <si>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</si>
  <si>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</si>
  <si>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</si>
  <si>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</si>
  <si>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</si>
  <si>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</si>
  <si>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</si>
  <si>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</si>
  <si>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</si>
  <si>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</si>
  <si>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</si>
  <si>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</si>
  <si>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</si>
  <si>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</si>
  <si>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</si>
  <si>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</si>
  <si>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</si>
  <si>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</si>
  <si>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</si>
  <si>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</si>
  <si>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</si>
  <si>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</si>
  <si>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</si>
  <si>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</si>
  <si>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</si>
  <si>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</si>
  <si>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</si>
  <si>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</si>
  <si>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</si>
  <si>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</si>
  <si>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</si>
  <si>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</si>
  <si>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</si>
  <si>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</si>
  <si>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</si>
  <si>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</si>
  <si>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</si>
  <si>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</si>
  <si>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Com avaria, reallizando testes para pedir intervalo,</t>
  </si>
  <si>
    <t>Deslocamento de TGR para TIQ</t>
  </si>
  <si>
    <t>Silmara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</si>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</sst>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J353" activePane="bottomRight" state="frozen"/>
      <selection pane="bottomRight" activeCell="BK360" sqref="BK3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1914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1915</v>
      </c>
      <c r="BK358" s="16" t="s">
        <v>1916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1917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1918</v>
      </c>
      <c r="N359" s="202" t="s">
        <v>1919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1920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1921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/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98</v>
      </c>
      <c r="K363" s="215">
        <v>500</v>
      </c>
      <c r="L363" s="83">
        <v>616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ALTO ARAGUAIA - RONDONOPOLIS</v>
      </c>
      <c r="V363" s="196" t="s">
        <v>1573</v>
      </c>
      <c r="W363" s="173" t="s">
        <v>1923</v>
      </c>
      <c r="X363" s="216" t="s">
        <v>965</v>
      </c>
      <c r="Y363" s="158"/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>
        <f>IF(BS_CONTROLE[[#This Row],[SUB]]=0, "-", BS_CONTROLE[[#This Row],[SUB]])</f>
        <v>98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ALTO ARAGUAIA - RONDONOPOLIS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 t="shared" si="13"/>
        <v>W5046021</v>
      </c>
      <c r="B364" s="171">
        <v>46021</v>
      </c>
      <c r="C364" s="8">
        <f>IF(BS_CONTROLE[[#This Row],[DATA]]="","",WEEKNUM(BS_CONTROLE[[#This Row],[DATA]]))</f>
        <v>53</v>
      </c>
      <c r="D364" s="51" t="s">
        <v>836</v>
      </c>
      <c r="E364" s="310">
        <v>344</v>
      </c>
      <c r="F364" s="172" t="s">
        <v>772</v>
      </c>
      <c r="G364" s="9" t="str">
        <f>IF(D364="","*",VLOOKUP(F364,BS_ATIVIDADE[#All],3,FALSE))</f>
        <v>DORMENTE - DESCARGA</v>
      </c>
      <c r="H364" s="173" t="s">
        <v>570</v>
      </c>
      <c r="I364" s="358" t="s">
        <v>570</v>
      </c>
      <c r="J364" s="215">
        <v>74</v>
      </c>
      <c r="K364" s="215">
        <v>450.8</v>
      </c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64" s="173">
        <v>0.41666666666666669</v>
      </c>
      <c r="P364" s="173">
        <v>8.3333333333333329E-2</v>
      </c>
      <c r="Q364" s="83">
        <v>1000</v>
      </c>
      <c r="R364" s="10" t="str">
        <f>IFERROR(_xlfn.XLOOKUP(F364, BS_ATIVIDADE[ATIVIDADE],BS_ATIVIDADE[UNIDADE] ), "*")</f>
        <v>Nº DE DORMENTES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1924</v>
      </c>
      <c r="W364" s="173" t="s">
        <v>1907</v>
      </c>
      <c r="X364" s="216" t="s">
        <v>965</v>
      </c>
      <c r="Y364" s="158"/>
      <c r="Z364" s="158"/>
      <c r="AA364" s="83" t="s">
        <v>1908</v>
      </c>
      <c r="AB364" s="70" t="s">
        <v>957</v>
      </c>
      <c r="AC364" s="70" t="s">
        <v>608</v>
      </c>
      <c r="AD364" s="173">
        <v>0.29166666666666669</v>
      </c>
      <c r="AE364" s="83">
        <v>7671</v>
      </c>
      <c r="AF364" s="83">
        <v>9322</v>
      </c>
      <c r="AG364" s="83"/>
      <c r="AH364" s="48"/>
      <c r="AI364" s="142" t="str">
        <f>IF(BS_CONTROLE[[#This Row],[Atividade]]=0, "-", BS_CONTROLE[[#This Row],[Atividade]])</f>
        <v>PDM - DESCARGA - DORMENTE</v>
      </c>
      <c r="AJ364" s="9" t="str">
        <f>IF(D364="","*",VLOOKUP(AI364,BS_ATIVIDADE[#Data],3,FALSE))</f>
        <v>DORMENTE - DESCARGA</v>
      </c>
      <c r="AK364" s="276" t="str">
        <f>IF(BS_CONTROLE[[#This Row],[Local - Partida]]=0, "-", BS_CONTROLE[[#This Row],[Local - Partida]])</f>
        <v>TOM2</v>
      </c>
      <c r="AL364" s="276" t="str">
        <f>IF(BS_CONTROLE[[#This Row],[Local - Encerramento]]=0, "-", BS_CONTROLE[[#This Row],[Local - Encerramento]])</f>
        <v>TOM2</v>
      </c>
      <c r="AM364" s="276" t="str">
        <f>IF(BS_CONTROLE[[#This Row],[Entre - Estações]]=0, "-", BS_CONTROLE[[#This Row],[Entre - Estações]])</f>
        <v>TVL</v>
      </c>
      <c r="AN364" s="276" t="str">
        <f>IF(BS_CONTROLE[[#This Row],[SB]]=0, "-", BS_CONTROLE[[#This Row],[SB]])</f>
        <v>TVL1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450.8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Nº DE DORMENTES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Silmara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0.25</v>
      </c>
      <c r="Q365" s="83">
        <v>3360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 t="s">
        <v>1778</v>
      </c>
      <c r="X366" s="216" t="s">
        <v>965</v>
      </c>
      <c r="Y366" s="158"/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68" s="173">
        <v>0.375</v>
      </c>
      <c r="P368" s="173">
        <v>4.1666666666666664E-2</v>
      </c>
      <c r="Q368" s="83">
        <v>100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/>
      <c r="W368" s="173" t="s">
        <v>1262</v>
      </c>
      <c r="X368" s="216" t="s">
        <v>965</v>
      </c>
      <c r="Y368" s="158"/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</v>
      </c>
      <c r="AN368" s="276" t="str">
        <f>IF(BS_CONTROLE[[#This Row],[SB]]=0, "-", BS_CONTROLE[[#This Row],[SB]])</f>
        <v>ZTP11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/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/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/>
      <c r="Z371" s="158"/>
      <c r="AA371" s="83" t="s">
        <v>1925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1926</v>
      </c>
      <c r="D5" s="388"/>
      <c r="E5" s="388"/>
      <c r="F5" s="388"/>
      <c r="G5" s="388"/>
      <c r="H5" s="388"/>
      <c r="I5" s="388"/>
      <c r="J5" s="389"/>
      <c r="K5" s="390" t="s">
        <v>1927</v>
      </c>
      <c r="L5" s="391"/>
      <c r="M5" s="391"/>
      <c r="N5" s="391"/>
      <c r="O5" s="392" t="s">
        <v>1928</v>
      </c>
      <c r="P5" s="393"/>
      <c r="Q5" s="394"/>
    </row>
    <row r="6" spans="1:17" s="93" customFormat="1" ht="15.75" customHeight="1">
      <c r="A6" s="87" t="s">
        <v>1929</v>
      </c>
      <c r="B6" s="94" t="s">
        <v>1930</v>
      </c>
      <c r="C6" s="95" t="s">
        <v>1172</v>
      </c>
      <c r="D6" s="96" t="s">
        <v>1173</v>
      </c>
      <c r="E6" s="95" t="s">
        <v>1931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1932</v>
      </c>
      <c r="M6" s="139" t="s">
        <v>627</v>
      </c>
      <c r="N6" s="140" t="s">
        <v>1167</v>
      </c>
      <c r="O6" s="244" t="s">
        <v>1210</v>
      </c>
      <c r="P6" s="157"/>
      <c r="Q6" s="192" t="s">
        <v>1933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1933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B1" workbookViewId="0">
      <selection activeCell="J364" sqref="J3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1934</v>
      </c>
      <c r="W1" s="400"/>
      <c r="X1" s="400"/>
      <c r="Y1" s="104"/>
    </row>
    <row r="2" spans="1:25" s="100" customFormat="1" ht="11.25" customHeight="1">
      <c r="A2" s="105" t="s">
        <v>1935</v>
      </c>
      <c r="B2" s="105" t="s">
        <v>1930</v>
      </c>
      <c r="C2" s="105" t="s">
        <v>603</v>
      </c>
      <c r="D2" s="106" t="s">
        <v>1172</v>
      </c>
      <c r="E2" s="106" t="s">
        <v>1173</v>
      </c>
      <c r="F2" s="106" t="s">
        <v>1929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1936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*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-</v>
      </c>
      <c r="L361" s="110" t="str">
        <f>IF(FN_MC!N363="","*",FN_MC!N363)</f>
        <v>-</v>
      </c>
      <c r="M361" s="111">
        <f>IF(FN_MC!J363="","*",FN_MC!J363)</f>
        <v>98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>
      <c r="A362" s="109" t="str">
        <f>IF(FN_MC!Y364="","*",FN_MC!Y364)</f>
        <v>*</v>
      </c>
      <c r="B362" s="109" t="str">
        <f>IF(FN_MC!X364="","*",FN_MC!X364)</f>
        <v>Oportunidade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W50</v>
      </c>
      <c r="H362" s="110" t="str">
        <f>IF(FN_MC!F364="","*",FN_MC!F364)</f>
        <v>PDM - DESCARGA - DORMENTE</v>
      </c>
      <c r="I362" s="110" t="str">
        <f>IF(FN_MC!H364="","*",FN_MC!H364)</f>
        <v>TOM2</v>
      </c>
      <c r="J362" s="110" t="str">
        <f>IF(FN_MC!I364="","*",FN_MC!I364)</f>
        <v>TOM2</v>
      </c>
      <c r="K362" s="110" t="str">
        <f>IF(FN_MC!M364="","*",FN_MC!M364)</f>
        <v>TVL</v>
      </c>
      <c r="L362" s="110" t="str">
        <f>IF(FN_MC!N364="","*",FN_MC!N364)</f>
        <v>TVL1</v>
      </c>
      <c r="M362" s="111">
        <f>IF(FN_MC!J364="","*",FN_MC!J364)</f>
        <v>74</v>
      </c>
      <c r="N362" s="288">
        <f>IF(FN_MC!K364="","*",FN_MC!K364)</f>
        <v>450.8</v>
      </c>
      <c r="O362" s="288" t="str">
        <f>IF(FN_MC!L364="","*",FN_MC!L364)</f>
        <v>-</v>
      </c>
      <c r="P362" s="111"/>
      <c r="Q362" s="128">
        <f>IF(FN_MC!O364="","*",FN_MC!O364)</f>
        <v>0.41666666666666669</v>
      </c>
      <c r="R362" s="128">
        <f>IF(FN_MC!P364="","*",FN_MC!P364)</f>
        <v>8.3333333333333329E-2</v>
      </c>
      <c r="S362" s="110" t="str">
        <f>IF(FN_MC!Q364="","*",CONCATENATE(FN_MC!Q364," ",FN_MC!R364))</f>
        <v>1000 Nº DE DORMENTES</v>
      </c>
      <c r="T362" s="110" t="str">
        <f>IF(FN_MC!V364="","*",FN_MC!V364)</f>
        <v>Silmara</v>
      </c>
      <c r="U362" s="110" t="str">
        <f>IF(FN_MC!W364="","*",FN_MC!W364)</f>
        <v xml:space="preserve">Descarga de dormentes 2h em TVL1 e o tempo de puder na singela 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*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0.25</v>
      </c>
      <c r="S363" s="110" t="str">
        <f>IF(FN_MC!Q365="","*",CONCATENATE(FN_MC!Q365," ",FN_MC!R365))</f>
        <v>3360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*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 xml:space="preserve">Ronda 7 dias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*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</v>
      </c>
      <c r="L366" s="110" t="str">
        <f>IF(FN_MC!N368="","*",FN_MC!N368)</f>
        <v>ZTP11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100 KM</v>
      </c>
      <c r="T366" s="110" t="str">
        <f>IF(FN_MC!V368="","*",FN_MC!V368)</f>
        <v>*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*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*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1937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1938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1939</v>
      </c>
      <c r="C4" s="318" t="s">
        <v>1940</v>
      </c>
      <c r="D4" s="318" t="s">
        <v>1941</v>
      </c>
      <c r="E4" s="318" t="s">
        <v>1942</v>
      </c>
      <c r="F4" s="318" t="s">
        <v>6</v>
      </c>
      <c r="G4" s="318" t="s">
        <v>1943</v>
      </c>
      <c r="H4" s="191"/>
    </row>
    <row r="5" spans="1:8">
      <c r="A5" s="191"/>
      <c r="B5" s="319" t="s">
        <v>1944</v>
      </c>
      <c r="C5" s="319">
        <v>309525</v>
      </c>
      <c r="D5" s="319" t="s">
        <v>1945</v>
      </c>
      <c r="E5" s="319" t="s">
        <v>845</v>
      </c>
      <c r="F5" s="319" t="s">
        <v>1946</v>
      </c>
      <c r="G5" s="320">
        <v>46296</v>
      </c>
      <c r="H5" s="191"/>
    </row>
    <row r="6" spans="1:8">
      <c r="A6" s="191"/>
      <c r="B6" s="319" t="s">
        <v>1947</v>
      </c>
      <c r="C6" s="319">
        <v>256875</v>
      </c>
      <c r="D6" s="319" t="s">
        <v>1948</v>
      </c>
      <c r="E6" s="319" t="s">
        <v>845</v>
      </c>
      <c r="F6" s="319" t="s">
        <v>1946</v>
      </c>
      <c r="G6" s="320">
        <v>46296</v>
      </c>
      <c r="H6" s="191"/>
    </row>
    <row r="7" spans="1:8">
      <c r="A7" s="191"/>
      <c r="B7" s="319" t="s">
        <v>1949</v>
      </c>
      <c r="C7" s="319">
        <v>257278</v>
      </c>
      <c r="D7" s="319" t="s">
        <v>1950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1951</v>
      </c>
      <c r="C8" s="319">
        <v>261794</v>
      </c>
      <c r="D8" s="319" t="s">
        <v>1952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1953</v>
      </c>
      <c r="C9" s="319">
        <v>257033</v>
      </c>
      <c r="D9" s="319" t="s">
        <v>1954</v>
      </c>
      <c r="E9" s="319" t="s">
        <v>836</v>
      </c>
      <c r="F9" s="319" t="s">
        <v>192</v>
      </c>
      <c r="G9" s="319" t="s">
        <v>1955</v>
      </c>
      <c r="H9" s="191"/>
    </row>
    <row r="10" spans="1:8">
      <c r="A10" s="191"/>
      <c r="B10" s="319" t="s">
        <v>1956</v>
      </c>
      <c r="C10" s="319">
        <v>396578</v>
      </c>
      <c r="D10" s="319" t="s">
        <v>1957</v>
      </c>
      <c r="E10" s="319" t="s">
        <v>836</v>
      </c>
      <c r="F10" s="319" t="s">
        <v>192</v>
      </c>
      <c r="G10" s="319" t="s">
        <v>1955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1959</v>
      </c>
      <c r="E3" s="315" t="s">
        <v>1960</v>
      </c>
      <c r="F3" s="315" t="s">
        <v>1961</v>
      </c>
      <c r="G3" s="315" t="s">
        <v>1962</v>
      </c>
      <c r="H3" s="315" t="s">
        <v>1963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1964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1966</v>
      </c>
      <c r="C2" s="95" t="s">
        <v>1158</v>
      </c>
      <c r="D2" s="95" t="s">
        <v>596</v>
      </c>
      <c r="E2" s="95" t="s">
        <v>1967</v>
      </c>
      <c r="F2" s="95" t="s">
        <v>1968</v>
      </c>
      <c r="G2" s="95" t="s">
        <v>1969</v>
      </c>
      <c r="H2" s="95" t="s">
        <v>1970</v>
      </c>
      <c r="I2" s="95" t="s">
        <v>1971</v>
      </c>
      <c r="J2" s="95" t="s">
        <v>1972</v>
      </c>
      <c r="K2" s="131" t="s">
        <v>1973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-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>
        <f>IF(FN_MC!B364="","*",FN_MC!B364)</f>
        <v>46021</v>
      </c>
      <c r="D362" s="121" t="str">
        <f>IF(FN_MC!D364="","*",FN_MC!D364)</f>
        <v>W50</v>
      </c>
      <c r="E362" s="121" t="str">
        <f>IF(FN_MC!H364="","*",FN_MC!H364)</f>
        <v>TOM2</v>
      </c>
      <c r="F362" s="137" t="str">
        <f>IF(FN_MC!M364="","*",FN_MC!M364)</f>
        <v>TVL</v>
      </c>
      <c r="G362" s="121" t="str">
        <f>IF(FN_MC!I364="","*",FN_MC!I364)</f>
        <v>TOM2</v>
      </c>
      <c r="H362" s="121" t="str">
        <f>IF(FN_MC!AB364="","*",FN_MC!AB364)</f>
        <v>FIXO</v>
      </c>
      <c r="I362" s="121" t="str">
        <f>IF(FN_MC!AC364="","*",FN_MC!AC364)</f>
        <v>-</v>
      </c>
      <c r="J362" s="122" t="str">
        <f>IF(FN_MC!AA364="","*",FN_MC!AA364)</f>
        <v>2 (Eder e Anderson)</v>
      </c>
      <c r="K362" s="134">
        <f>IF(FN_MC!AD364="","*",FN_MC!AD364)</f>
        <v>0.29166666666666669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FIXO</v>
      </c>
      <c r="I364" s="121" t="str">
        <f>IF(FN_MC!AC366="","*",FN_MC!AC366)</f>
        <v>-</v>
      </c>
      <c r="J364" s="122">
        <f>IF(FN_MC!AA366="","*",FN_MC!AA366)</f>
        <v>1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2025-12-29T18:11:24Z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