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54" documentId="120_S{4F5750E5-6FE7-58E6-9AFF-44783FD1E583}" xr6:coauthVersionLast="47" xr6:coauthVersionMax="47" xr10:uidLastSave="{F7B19AB3-1A7D-4FE5-862C-FF71223B73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9" i="1" l="1" a="1"/>
  <c r="N619" i="1" s="1"/>
  <c r="M619" i="1" a="1"/>
  <c r="M619" i="1" s="1"/>
  <c r="N615" i="1" a="1"/>
  <c r="N615" i="1" s="1"/>
  <c r="M615" i="1" a="1"/>
  <c r="M615" i="1" s="1"/>
  <c r="N613" i="1" a="1"/>
  <c r="N613" i="1" s="1"/>
  <c r="M613" i="1" a="1"/>
  <c r="M613" i="1" s="1"/>
  <c r="N610" i="1" a="1"/>
  <c r="N610" i="1" s="1"/>
  <c r="N609" i="1" a="1"/>
  <c r="N609" i="1" s="1"/>
  <c r="M609" i="1" a="1"/>
  <c r="M609" i="1" s="1"/>
  <c r="N606" i="1" a="1"/>
  <c r="N606" i="1" s="1"/>
  <c r="M606" i="1" a="1"/>
  <c r="M606" i="1" s="1"/>
  <c r="N601" i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AN619" i="1"/>
  <c r="AM619" i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AN615" i="1"/>
  <c r="AM615" i="1"/>
  <c r="N614" i="1" a="1"/>
  <c r="N614" i="1"/>
  <c r="AN614" i="1" s="1"/>
  <c r="M614" i="1" a="1"/>
  <c r="M614" i="1"/>
  <c r="AM614" i="1" s="1"/>
  <c r="AN613" i="1"/>
  <c r="AM613" i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AN610" i="1"/>
  <c r="AM610" i="1"/>
  <c r="AN609" i="1"/>
  <c r="AM609" i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N623" i="1" a="1"/>
  <c r="N623" i="1"/>
  <c r="AN623" i="1" s="1"/>
  <c r="M623" i="1" a="1"/>
  <c r="M623" i="1"/>
  <c r="AM623" i="1" s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/>
  <c r="S621" i="1" a="1"/>
  <c r="S621" i="1"/>
  <c r="BD620" i="1" a="1"/>
  <c r="BD620" i="1"/>
  <c r="BC620" i="1" a="1"/>
  <c r="BC620" i="1"/>
  <c r="T620" i="1" a="1"/>
  <c r="T620" i="1"/>
  <c r="S620" i="1" a="1"/>
  <c r="S620" i="1"/>
  <c r="BD619" i="1" a="1"/>
  <c r="BD619" i="1"/>
  <c r="BC619" i="1" a="1"/>
  <c r="BC619" i="1"/>
  <c r="T619" i="1" a="1"/>
  <c r="T619" i="1"/>
  <c r="S619" i="1" a="1"/>
  <c r="S619" i="1"/>
  <c r="BD618" i="1" a="1"/>
  <c r="BD618" i="1"/>
  <c r="BC618" i="1" a="1"/>
  <c r="BC618" i="1"/>
  <c r="T618" i="1" a="1"/>
  <c r="T618" i="1"/>
  <c r="S618" i="1" a="1"/>
  <c r="S618" i="1"/>
  <c r="BD617" i="1" a="1"/>
  <c r="BD617" i="1"/>
  <c r="BC617" i="1" a="1"/>
  <c r="BC617" i="1"/>
  <c r="T617" i="1" a="1"/>
  <c r="T617" i="1"/>
  <c r="S617" i="1" a="1"/>
  <c r="S617" i="1"/>
  <c r="BD616" i="1" a="1"/>
  <c r="BD616" i="1"/>
  <c r="BC616" i="1" a="1"/>
  <c r="BC616" i="1"/>
  <c r="T616" i="1" a="1"/>
  <c r="T616" i="1"/>
  <c r="S616" i="1" a="1"/>
  <c r="S616" i="1"/>
  <c r="BD615" i="1" a="1"/>
  <c r="BD615" i="1"/>
  <c r="BC615" i="1" a="1"/>
  <c r="BC615" i="1"/>
  <c r="T615" i="1" a="1"/>
  <c r="T615" i="1"/>
  <c r="S615" i="1" a="1"/>
  <c r="S615" i="1"/>
  <c r="BD614" i="1" a="1"/>
  <c r="BD614" i="1"/>
  <c r="BC614" i="1" a="1"/>
  <c r="BC614" i="1"/>
  <c r="T614" i="1" a="1"/>
  <c r="T614" i="1"/>
  <c r="S614" i="1" a="1"/>
  <c r="S614" i="1"/>
  <c r="BD613" i="1" a="1"/>
  <c r="BD613" i="1"/>
  <c r="BC613" i="1" a="1"/>
  <c r="BC613" i="1"/>
  <c r="T613" i="1" a="1"/>
  <c r="T613" i="1"/>
  <c r="S613" i="1" a="1"/>
  <c r="S613" i="1"/>
  <c r="BD612" i="1" a="1"/>
  <c r="BD612" i="1"/>
  <c r="BC612" i="1" a="1"/>
  <c r="BC612" i="1"/>
  <c r="T612" i="1" a="1"/>
  <c r="T612" i="1"/>
  <c r="S612" i="1" a="1"/>
  <c r="S612" i="1"/>
  <c r="BD611" i="1" a="1"/>
  <c r="BD611" i="1"/>
  <c r="BC611" i="1" a="1"/>
  <c r="BC611" i="1"/>
  <c r="T611" i="1" a="1"/>
  <c r="T611" i="1"/>
  <c r="S611" i="1" a="1"/>
  <c r="S611" i="1"/>
  <c r="BD610" i="1" a="1"/>
  <c r="BD610" i="1"/>
  <c r="BC610" i="1" a="1"/>
  <c r="BC610" i="1"/>
  <c r="T610" i="1" a="1"/>
  <c r="T610" i="1"/>
  <c r="S610" i="1" a="1"/>
  <c r="S610" i="1"/>
  <c r="BD609" i="1" a="1"/>
  <c r="BD609" i="1"/>
  <c r="BC609" i="1" a="1"/>
  <c r="BC609" i="1"/>
  <c r="T609" i="1" a="1"/>
  <c r="T609" i="1"/>
  <c r="S609" i="1" a="1"/>
  <c r="S609" i="1"/>
  <c r="BD608" i="1" a="1"/>
  <c r="BD608" i="1"/>
  <c r="BC608" i="1" a="1"/>
  <c r="BC608" i="1"/>
  <c r="T608" i="1" a="1"/>
  <c r="T608" i="1"/>
  <c r="S608" i="1" a="1"/>
  <c r="S608" i="1"/>
  <c r="BD607" i="1" a="1"/>
  <c r="BD607" i="1"/>
  <c r="BC607" i="1" a="1"/>
  <c r="BC607" i="1"/>
  <c r="T607" i="1" a="1"/>
  <c r="T607" i="1"/>
  <c r="S607" i="1" a="1"/>
  <c r="S607" i="1"/>
  <c r="BD606" i="1" a="1"/>
  <c r="BD606" i="1"/>
  <c r="BC606" i="1" a="1"/>
  <c r="BC606" i="1"/>
  <c r="T606" i="1" a="1"/>
  <c r="T606" i="1"/>
  <c r="S606" i="1" a="1"/>
  <c r="S606" i="1"/>
  <c r="BD605" i="1" a="1"/>
  <c r="BD605" i="1"/>
  <c r="BC605" i="1" a="1"/>
  <c r="BC605" i="1"/>
  <c r="T605" i="1" a="1"/>
  <c r="T605" i="1"/>
  <c r="S605" i="1" a="1"/>
  <c r="S605" i="1"/>
  <c r="BD604" i="1" a="1"/>
  <c r="BD604" i="1"/>
  <c r="BC604" i="1" a="1"/>
  <c r="BC604" i="1"/>
  <c r="T604" i="1" a="1"/>
  <c r="T604" i="1"/>
  <c r="S604" i="1" a="1"/>
  <c r="S604" i="1"/>
  <c r="BD603" i="1" a="1"/>
  <c r="BD603" i="1"/>
  <c r="BC603" i="1" a="1"/>
  <c r="BC603" i="1"/>
  <c r="T603" i="1" a="1"/>
  <c r="T603" i="1"/>
  <c r="S603" i="1" a="1"/>
  <c r="S603" i="1"/>
  <c r="BD602" i="1" a="1"/>
  <c r="BD602" i="1"/>
  <c r="BC602" i="1" a="1"/>
  <c r="BC602" i="1"/>
  <c r="T602" i="1" a="1"/>
  <c r="T602" i="1"/>
  <c r="S602" i="1" a="1"/>
  <c r="S602" i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/>
  <c r="L587" i="12" s="1"/>
  <c r="M589" i="1" a="1"/>
  <c r="M589" i="1" s="1"/>
  <c r="N588" i="1" a="1"/>
  <c r="N588" i="1" s="1"/>
  <c r="M588" i="1" a="1"/>
  <c r="M588" i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/>
  <c r="N581" i="1" a="1"/>
  <c r="N581" i="1" s="1"/>
  <c r="M581" i="1" a="1"/>
  <c r="M581" i="1" s="1"/>
  <c r="G563" i="11" s="1"/>
  <c r="N580" i="1" a="1"/>
  <c r="N580" i="1"/>
  <c r="L578" i="12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/>
  <c r="E593" i="12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/>
  <c r="E589" i="12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N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M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M588" i="1"/>
  <c r="AO588" i="1"/>
  <c r="AP588" i="1"/>
  <c r="AQ588" i="1"/>
  <c r="AK589" i="1"/>
  <c r="AL589" i="1"/>
  <c r="AN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H557" i="11"/>
  <c r="I557" i="11"/>
  <c r="J557" i="11"/>
  <c r="K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D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584" i="12" l="1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69" i="11" l="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<sst xmlns="http://schemas.openxmlformats.org/spreadsheetml/2006/main" count="12844" uniqueCount="1856">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</sst>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L592" activePane="bottomRight" state="frozen"/>
      <selection pane="bottomRight" activeCell="B621" sqref="B6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/>
      <c r="AT570" s="265"/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/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1</v>
      </c>
      <c r="BI570" s="243"/>
      <c r="BJ570" s="270" t="s">
        <v>1753</v>
      </c>
      <c r="BK570" s="244" t="s">
        <v>1753</v>
      </c>
      <c r="BL570" s="184"/>
      <c r="BM570" s="179"/>
      <c r="BN570" s="179"/>
      <c r="BO570" s="164"/>
      <c r="BP570" s="244"/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/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/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/>
      <c r="BN571" s="179"/>
      <c r="BO571" s="164"/>
      <c r="BP571" s="244"/>
      <c r="BQ571" s="13" t="str">
        <f t="shared" si="49"/>
        <v>Produção</v>
      </c>
      <c r="BR571" s="19">
        <f t="shared" si="50"/>
        <v>1</v>
      </c>
      <c r="BS571" s="19">
        <f t="shared" si="51"/>
        <v>0</v>
      </c>
      <c r="BT571" s="219" t="str">
        <f t="shared" si="52"/>
        <v/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/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/>
      <c r="BN577" s="179"/>
      <c r="BO577" s="164"/>
      <c r="BP577" s="244"/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/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1738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79"/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79"/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79"/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79"/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79"/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79"/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79"/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79"/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79"/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79"/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1787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1788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>
      <c r="A623" s="166" t="str">
        <f>D623&amp;B623</f>
        <v/>
      </c>
      <c r="B623" s="167"/>
      <c r="C623" s="239"/>
      <c r="D623" s="212"/>
      <c r="E623" s="273">
        <v>594</v>
      </c>
      <c r="F623" s="161"/>
      <c r="G623" s="159" t="str">
        <f>IF(D623="","*",VLOOKUP(F623,BS_ATIVIDADE[#All],3,FALSE))</f>
        <v>*</v>
      </c>
      <c r="H623" s="163"/>
      <c r="I623" s="163"/>
      <c r="J623" s="222"/>
      <c r="K623" s="222"/>
      <c r="L623" s="177"/>
      <c r="M623" s="20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335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63"/>
      <c r="P623" s="163"/>
      <c r="Q623" s="177"/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60"/>
      <c r="V623" s="261"/>
      <c r="W623" s="263"/>
      <c r="X623" s="240"/>
      <c r="Y623" s="179"/>
      <c r="Z623" s="179"/>
      <c r="AA623" s="177"/>
      <c r="AB623" s="161"/>
      <c r="AC623" s="161"/>
      <c r="AD623" s="163"/>
      <c r="AE623" s="177"/>
      <c r="AF623" s="177"/>
      <c r="AG623" s="177"/>
      <c r="AH623" s="180"/>
      <c r="AI623" s="171" t="str">
        <f>IF(BS_CONTROLE[[#This Row],[Atividade]]=0, "-", BS_CONTROLE[[#This Row],[Atividade]])</f>
        <v>-</v>
      </c>
      <c r="AJ623" s="9" t="str">
        <f>IF(D623="","*",VLOOKUP(AI623,BS_ATIVIDADE[#Data],3,FALSE))</f>
        <v>*</v>
      </c>
      <c r="AK623" s="264" t="str">
        <f>IF(BS_CONTROLE[[#This Row],[Local - Partida]]=0, "-", BS_CONTROLE[[#This Row],[Local - Partida]])</f>
        <v>-</v>
      </c>
      <c r="AL623" s="264" t="str">
        <f>IF(BS_CONTROLE[[#This Row],[Local - Encerramento]]=0, "-", BS_CONTROLE[[#This Row],[Local - Encerramento]])</f>
        <v>-</v>
      </c>
      <c r="AM623" s="264" t="str">
        <f>IF(BS_CONTROLE[[#This Row],[Entre - Estações]]=0, "-", BS_CONTROLE[[#This Row],[Entre - Estações]])</f>
        <v>-</v>
      </c>
      <c r="AN623" s="264" t="str">
        <f>IF(BS_CONTROLE[[#This Row],[SB]]=0, "-", BS_CONTROLE[[#This Row],[SB]])</f>
        <v>-</v>
      </c>
      <c r="AO623" s="246" t="str">
        <f>IF(BS_CONTROLE[[#This Row],[SUB]]=0, "-", BS_CONTROLE[[#This Row],[SUB]])</f>
        <v>-</v>
      </c>
      <c r="AP623" s="247" t="str">
        <f>IF(BS_CONTROLE[[#This Row],[KM - Inicio]]=0, "-", BS_CONTROLE[[#This Row],[KM - Inicio]])</f>
        <v>-</v>
      </c>
      <c r="AQ623" s="247" t="str">
        <f>IF(BS_CONTROLE[[#This Row],[KM - Fim]]=0, "-", BS_CONTROLE[[#This Row],[KM - Fim]])</f>
        <v>-</v>
      </c>
      <c r="AR623" s="265"/>
      <c r="AS623" s="265"/>
      <c r="AT623" s="265"/>
      <c r="AU623" s="267"/>
      <c r="AV623" s="267"/>
      <c r="AW623" s="267"/>
      <c r="AX623" s="241"/>
      <c r="AY623" s="182" t="str">
        <f>IF(D623="","*",IFERROR(IF(ISODD(COUNT(AS623:AX623)),"ERRO",SUM((AT623-AS623),(AV623-AU623),(AX623-AW623))),"ERRO"))</f>
        <v>*</v>
      </c>
      <c r="AZ623" s="161"/>
      <c r="BA623" s="242"/>
      <c r="BB623" s="178" t="str">
        <f>IFERROR(_xlfn.XLOOKUP(AI623, BS_ATIVIDADE[ATIVIDADE],BS_ATIVIDADE[UNIDADE] ), "*")</f>
        <v>*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62"/>
      <c r="BF623" s="248" t="str">
        <f>IF(BS_CONTROLE[[#This Row],[Responsavel pelo boletim]]=0, "-", BS_CONTROLE[[#This Row],[Responsavel pelo boletim]])</f>
        <v>-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</row>
    <row r="624" spans="1:71">
      <c r="A624" s="166" t="str">
        <f>D624&amp;B624</f>
        <v/>
      </c>
      <c r="B624" s="167"/>
      <c r="C624" s="239"/>
      <c r="D624" s="212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12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12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12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12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54" priority="186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8" operator="equal">
      <formula>"OPORTUNIDADE"</formula>
    </cfRule>
  </conditionalFormatting>
  <conditionalFormatting sqref="AZ6:AZ523">
    <cfRule type="expression" dxfId="252" priority="18653">
      <formula>$BU6=1</formula>
    </cfRule>
  </conditionalFormatting>
  <conditionalFormatting sqref="BQ6:BQ799">
    <cfRule type="cellIs" dxfId="251" priority="18664" operator="equal">
      <formula>"Produção e Intervalo"</formula>
    </cfRule>
    <cfRule type="cellIs" dxfId="250" priority="18665" operator="equal">
      <formula>"Aderente"</formula>
    </cfRule>
    <cfRule type="cellIs" dxfId="249" priority="18666" operator="equal">
      <formula>"Intervalo"</formula>
    </cfRule>
    <cfRule type="cellIs" dxfId="248" priority="18667" operator="equal">
      <formula>"Produção"</formula>
    </cfRule>
    <cfRule type="cellIs" dxfId="247" priority="18668" operator="equal">
      <formula>"ERRO"</formula>
    </cfRule>
  </conditionalFormatting>
  <conditionalFormatting sqref="BR6:BS800">
    <cfRule type="cellIs" dxfId="246" priority="18646" operator="equal">
      <formula>"*"</formula>
    </cfRule>
    <cfRule type="cellIs" dxfId="245" priority="18647" operator="greaterThanOrEqual">
      <formula>1</formula>
    </cfRule>
    <cfRule type="cellIs" dxfId="244" priority="186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4" operator="equal">
      <formula>"NÃO"</formula>
    </cfRule>
    <cfRule type="cellIs" dxfId="242" priority="18595" operator="equal">
      <formula>"SIM"</formula>
    </cfRule>
  </conditionalFormatting>
  <conditionalFormatting sqref="X478 X480 X483 X488:X489 X499 X506 X511:X512 X517 X520:X521">
    <cfRule type="cellIs" dxfId="241" priority="18593" operator="equal">
      <formula>"OPORTUNIDADE"</formula>
    </cfRule>
  </conditionalFormatting>
  <conditionalFormatting sqref="Z476:Z480 Z487:Z489 Z483:Z484 Z492 Z496:Z499 Z517 Z519:Z523 Z501:Z515">
    <cfRule type="cellIs" dxfId="240" priority="18591" operator="equal">
      <formula>"NÃO"</formula>
    </cfRule>
    <cfRule type="cellIs" dxfId="239" priority="18592" operator="equal">
      <formula>"SIM"</formula>
    </cfRule>
  </conditionalFormatting>
  <conditionalFormatting sqref="Z476:Z480 Z487:Z489 Z483:Z484 Z492 Z496:Z499 Z517 Z519:Z523 Z501:Z515">
    <cfRule type="cellIs" dxfId="238" priority="18590" operator="equal">
      <formula>"OPORTUNIDADE"</formula>
    </cfRule>
  </conditionalFormatting>
  <conditionalFormatting sqref="Y1048575:Y1048576">
    <cfRule type="cellIs" dxfId="237" priority="18475" operator="equal">
      <formula>"OPORTUNIDADE"</formula>
    </cfRule>
  </conditionalFormatting>
  <conditionalFormatting sqref="Y1048575:Y1048576">
    <cfRule type="cellIs" dxfId="236" priority="18473" operator="equal">
      <formula>"NÃO"</formula>
    </cfRule>
    <cfRule type="cellIs" dxfId="235" priority="18474" operator="equal">
      <formula>"SIM"</formula>
    </cfRule>
  </conditionalFormatting>
  <conditionalFormatting sqref="Z524:Z549">
    <cfRule type="cellIs" dxfId="234" priority="18210" operator="equal">
      <formula>"OPORTUNIDADE"</formula>
    </cfRule>
  </conditionalFormatting>
  <conditionalFormatting sqref="Z524:Z549">
    <cfRule type="cellIs" dxfId="233" priority="18208" operator="equal">
      <formula>"NÃO"</formula>
    </cfRule>
    <cfRule type="cellIs" dxfId="232" priority="18209" operator="equal">
      <formula>"SIM"</formula>
    </cfRule>
  </conditionalFormatting>
  <conditionalFormatting sqref="Z550">
    <cfRule type="cellIs" dxfId="231" priority="18193" operator="equal">
      <formula>"NÃO"</formula>
    </cfRule>
    <cfRule type="cellIs" dxfId="230" priority="18194" operator="equal">
      <formula>"SIM"</formula>
    </cfRule>
  </conditionalFormatting>
  <conditionalFormatting sqref="Z550">
    <cfRule type="cellIs" dxfId="229" priority="18192" operator="equal">
      <formula>"OPORTUNIDADE"</formula>
    </cfRule>
  </conditionalFormatting>
  <conditionalFormatting sqref="BI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12">
      <formula>$BU493=1</formula>
    </cfRule>
  </conditionalFormatting>
  <conditionalFormatting sqref="AZ526:AZ550">
    <cfRule type="expression" dxfId="227" priority="18972">
      <formula>$BU498=1</formula>
    </cfRule>
  </conditionalFormatting>
  <conditionalFormatting sqref="BI524: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5" operator="equal">
      <formula>"OPORTUNIDADE"</formula>
    </cfRule>
  </conditionalFormatting>
  <conditionalFormatting sqref="Y158">
    <cfRule type="cellIs" dxfId="225" priority="243" operator="equal">
      <formula>"NÃO"</formula>
    </cfRule>
    <cfRule type="cellIs" dxfId="224" priority="244" operator="equal">
      <formula>"SIM"</formula>
    </cfRule>
  </conditionalFormatting>
  <conditionalFormatting sqref="BI6:BI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5">
      <iconSet showValue="0">
        <cfvo type="percent" val="0"/>
        <cfvo type="num" val="1"/>
        <cfvo type="num" val="1" gte="0"/>
      </iconSet>
    </cfRule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9" operator="equal">
      <formula>"OPORTUNIDADE"</formula>
    </cfRule>
  </conditionalFormatting>
  <conditionalFormatting sqref="Y560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1:Y564">
    <cfRule type="cellIs" dxfId="220" priority="113" operator="equal">
      <formula>"OPORTUNIDADE"</formula>
    </cfRule>
  </conditionalFormatting>
  <conditionalFormatting sqref="Y561:Y564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Y567:Y569">
    <cfRule type="cellIs" dxfId="217" priority="110" operator="equal">
      <formula>"OPORTUNIDADE"</formula>
    </cfRule>
  </conditionalFormatting>
  <conditionalFormatting sqref="Y567:Y569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67:Y569">
    <cfRule type="cellIs" dxfId="214" priority="107" operator="equal">
      <formula>"OPORTUNIDADE"</formula>
    </cfRule>
  </conditionalFormatting>
  <conditionalFormatting sqref="Y567:Y569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BK5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9" operator="equal">
      <formula>"OPORTUNIDADE"</formula>
    </cfRule>
  </conditionalFormatting>
  <conditionalFormatting sqref="Y572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2">
    <cfRule type="cellIs" dxfId="208" priority="96" operator="equal">
      <formula>"OPORTUNIDADE"</formula>
    </cfRule>
  </conditionalFormatting>
  <conditionalFormatting sqref="Y572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3">
    <cfRule type="cellIs" dxfId="205" priority="93" operator="equal">
      <formula>"OPORTUNIDADE"</formula>
    </cfRule>
  </conditionalFormatting>
  <conditionalFormatting sqref="Y573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3">
    <cfRule type="cellIs" dxfId="202" priority="90" operator="equal">
      <formula>"OPORTUNIDADE"</formula>
    </cfRule>
  </conditionalFormatting>
  <conditionalFormatting sqref="Y573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4">
    <cfRule type="cellIs" dxfId="199" priority="87" operator="equal">
      <formula>"OPORTUNIDADE"</formula>
    </cfRule>
  </conditionalFormatting>
  <conditionalFormatting sqref="Y574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4">
    <cfRule type="cellIs" dxfId="196" priority="84" operator="equal">
      <formula>"OPORTUNIDADE"</formula>
    </cfRule>
  </conditionalFormatting>
  <conditionalFormatting sqref="Y574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5">
    <cfRule type="cellIs" dxfId="193" priority="81" operator="equal">
      <formula>"OPORTUNIDADE"</formula>
    </cfRule>
  </conditionalFormatting>
  <conditionalFormatting sqref="Y575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5">
    <cfRule type="cellIs" dxfId="190" priority="78" operator="equal">
      <formula>"OPORTUNIDADE"</formula>
    </cfRule>
  </conditionalFormatting>
  <conditionalFormatting sqref="Y575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7">
    <cfRule type="cellIs" dxfId="187" priority="75" operator="equal">
      <formula>"OPORTUNIDADE"</formula>
    </cfRule>
  </conditionalFormatting>
  <conditionalFormatting sqref="Y577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7">
    <cfRule type="cellIs" dxfId="184" priority="72" operator="equal">
      <formula>"OPORTUNIDADE"</formula>
    </cfRule>
  </conditionalFormatting>
  <conditionalFormatting sqref="Y577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79">
    <cfRule type="cellIs" dxfId="181" priority="69" operator="equal">
      <formula>"OPORTUNIDADE"</formula>
    </cfRule>
  </conditionalFormatting>
  <conditionalFormatting sqref="Y579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79">
    <cfRule type="cellIs" dxfId="178" priority="66" operator="equal">
      <formula>"OPORTUNIDADE"</formula>
    </cfRule>
  </conditionalFormatting>
  <conditionalFormatting sqref="Y579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0">
    <cfRule type="cellIs" dxfId="175" priority="63" operator="equal">
      <formula>"OPORTUNIDADE"</formula>
    </cfRule>
  </conditionalFormatting>
  <conditionalFormatting sqref="Y580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0">
    <cfRule type="cellIs" dxfId="172" priority="60" operator="equal">
      <formula>"OPORTUNIDADE"</formula>
    </cfRule>
  </conditionalFormatting>
  <conditionalFormatting sqref="Y580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1">
    <cfRule type="cellIs" dxfId="169" priority="57" operator="equal">
      <formula>"OPORTUNIDADE"</formula>
    </cfRule>
  </conditionalFormatting>
  <conditionalFormatting sqref="Y581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1">
    <cfRule type="cellIs" dxfId="166" priority="54" operator="equal">
      <formula>"OPORTUNIDADE"</formula>
    </cfRule>
  </conditionalFormatting>
  <conditionalFormatting sqref="Y581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2">
    <cfRule type="cellIs" dxfId="163" priority="51" operator="equal">
      <formula>"OPORTUNIDADE"</formula>
    </cfRule>
  </conditionalFormatting>
  <conditionalFormatting sqref="Y582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2">
    <cfRule type="cellIs" dxfId="160" priority="48" operator="equal">
      <formula>"OPORTUNIDADE"</formula>
    </cfRule>
  </conditionalFormatting>
  <conditionalFormatting sqref="Y582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4">
    <cfRule type="cellIs" dxfId="157" priority="45" operator="equal">
      <formula>"OPORTUNIDADE"</formula>
    </cfRule>
  </conditionalFormatting>
  <conditionalFormatting sqref="Y584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4">
    <cfRule type="cellIs" dxfId="154" priority="42" operator="equal">
      <formula>"OPORTUNIDADE"</formula>
    </cfRule>
  </conditionalFormatting>
  <conditionalFormatting sqref="Y584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5">
    <cfRule type="cellIs" dxfId="151" priority="39" operator="equal">
      <formula>"OPORTUNIDADE"</formula>
    </cfRule>
  </conditionalFormatting>
  <conditionalFormatting sqref="Y585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5">
    <cfRule type="cellIs" dxfId="148" priority="36" operator="equal">
      <formula>"OPORTUNIDADE"</formula>
    </cfRule>
  </conditionalFormatting>
  <conditionalFormatting sqref="Y585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6">
    <cfRule type="cellIs" dxfId="145" priority="33" operator="equal">
      <formula>"OPORTUNIDADE"</formula>
    </cfRule>
  </conditionalFormatting>
  <conditionalFormatting sqref="Y586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6">
    <cfRule type="cellIs" dxfId="142" priority="30" operator="equal">
      <formula>"OPORTUNIDADE"</formula>
    </cfRule>
  </conditionalFormatting>
  <conditionalFormatting sqref="Y586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7">
    <cfRule type="cellIs" dxfId="139" priority="27" operator="equal">
      <formula>"OPORTUNIDADE"</formula>
    </cfRule>
  </conditionalFormatting>
  <conditionalFormatting sqref="Y587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7">
    <cfRule type="cellIs" dxfId="136" priority="24" operator="equal">
      <formula>"OPORTUNIDADE"</formula>
    </cfRule>
  </conditionalFormatting>
  <conditionalFormatting sqref="Y58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8">
    <cfRule type="cellIs" dxfId="133" priority="21" operator="equal">
      <formula>"OPORTUNIDADE"</formula>
    </cfRule>
  </conditionalFormatting>
  <conditionalFormatting sqref="Y588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8">
    <cfRule type="cellIs" dxfId="130" priority="18" operator="equal">
      <formula>"OPORTUNIDADE"</formula>
    </cfRule>
  </conditionalFormatting>
  <conditionalFormatting sqref="Y588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Y589">
    <cfRule type="cellIs" dxfId="127" priority="15" operator="equal">
      <formula>"OPORTUNIDADE"</formula>
    </cfRule>
  </conditionalFormatting>
  <conditionalFormatting sqref="Y589">
    <cfRule type="cellIs" dxfId="126" priority="13" operator="equal">
      <formula>"NÃO"</formula>
    </cfRule>
    <cfRule type="cellIs" dxfId="125" priority="14" operator="equal">
      <formula>"SIM"</formula>
    </cfRule>
  </conditionalFormatting>
  <conditionalFormatting sqref="Y589">
    <cfRule type="cellIs" dxfId="124" priority="12" operator="equal">
      <formula>"OPORTUNIDADE"</formula>
    </cfRule>
  </conditionalFormatting>
  <conditionalFormatting sqref="Y589">
    <cfRule type="cellIs" dxfId="123" priority="10" operator="equal">
      <formula>"NÃO"</formula>
    </cfRule>
    <cfRule type="cellIs" dxfId="122" priority="11" operator="equal">
      <formula>"SIM"</formula>
    </cfRule>
  </conditionalFormatting>
  <conditionalFormatting sqref="BR602:BS799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O6:BO208 BO528:BO537 BO210:BO526 BO539:BO587 BO589:BO79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3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1789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1790</v>
      </c>
      <c r="E3" s="305" t="s">
        <v>1791</v>
      </c>
      <c r="F3" s="305" t="s">
        <v>1792</v>
      </c>
      <c r="G3" s="310" t="s">
        <v>1793</v>
      </c>
      <c r="H3" s="305" t="s">
        <v>1794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1795</v>
      </c>
      <c r="E5" s="307">
        <v>46013</v>
      </c>
      <c r="F5" s="306">
        <v>7000</v>
      </c>
      <c r="G5" s="311" t="s">
        <v>1796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1797</v>
      </c>
      <c r="G6" s="311" t="s">
        <v>1796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1798</v>
      </c>
      <c r="G7" s="312" t="s">
        <v>1799</v>
      </c>
      <c r="H7" s="308" t="s">
        <v>1800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1801</v>
      </c>
      <c r="H8" s="306" t="s">
        <v>1802</v>
      </c>
    </row>
    <row r="9" spans="3:8">
      <c r="C9" s="306" t="s">
        <v>463</v>
      </c>
      <c r="D9" s="306" t="s">
        <v>1803</v>
      </c>
      <c r="E9" s="307">
        <v>45993</v>
      </c>
      <c r="F9" s="306">
        <v>12000</v>
      </c>
      <c r="G9" s="311" t="s">
        <v>1804</v>
      </c>
      <c r="H9" s="306"/>
    </row>
    <row r="10" spans="3:8" ht="29.25">
      <c r="C10" s="306" t="s">
        <v>463</v>
      </c>
      <c r="D10" s="306" t="s">
        <v>1805</v>
      </c>
      <c r="E10" s="307">
        <v>45993</v>
      </c>
      <c r="F10" s="306">
        <v>9000</v>
      </c>
      <c r="G10" s="311" t="s">
        <v>1806</v>
      </c>
      <c r="H10" s="306"/>
    </row>
    <row r="11" spans="3:8" ht="29.25">
      <c r="C11" s="306" t="s">
        <v>463</v>
      </c>
      <c r="D11" s="306" t="s">
        <v>1807</v>
      </c>
      <c r="E11" s="307">
        <v>45993</v>
      </c>
      <c r="F11" s="306">
        <v>10000</v>
      </c>
      <c r="G11" s="311" t="s">
        <v>1806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1808</v>
      </c>
      <c r="G12" s="311" t="s">
        <v>1809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1810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1811</v>
      </c>
      <c r="C4" s="310" t="s">
        <v>1812</v>
      </c>
      <c r="D4" s="310" t="s">
        <v>1813</v>
      </c>
      <c r="E4" s="310" t="s">
        <v>1814</v>
      </c>
      <c r="F4" s="310" t="s">
        <v>8</v>
      </c>
      <c r="G4" s="310" t="s">
        <v>1815</v>
      </c>
    </row>
    <row r="5" spans="2:8">
      <c r="B5" s="313" t="s">
        <v>1153</v>
      </c>
      <c r="C5" s="313">
        <v>314978</v>
      </c>
      <c r="D5" s="313" t="s">
        <v>1816</v>
      </c>
      <c r="E5" s="313" t="s">
        <v>541</v>
      </c>
      <c r="F5" s="313" t="s">
        <v>101</v>
      </c>
      <c r="G5" s="314">
        <v>46143</v>
      </c>
    </row>
    <row r="6" spans="2:8">
      <c r="B6" s="313" t="s">
        <v>1817</v>
      </c>
      <c r="C6" s="313">
        <v>256790</v>
      </c>
      <c r="D6" s="313" t="s">
        <v>1818</v>
      </c>
      <c r="E6" s="313" t="s">
        <v>541</v>
      </c>
      <c r="F6" s="313" t="s">
        <v>1819</v>
      </c>
      <c r="G6" s="314">
        <v>45992</v>
      </c>
    </row>
    <row r="7" spans="2:8">
      <c r="B7" s="313" t="s">
        <v>1820</v>
      </c>
      <c r="C7" s="313">
        <v>265193</v>
      </c>
      <c r="D7" s="313" t="s">
        <v>1821</v>
      </c>
      <c r="E7" s="313" t="s">
        <v>542</v>
      </c>
      <c r="F7" s="313" t="s">
        <v>1500</v>
      </c>
      <c r="G7" s="313" t="s">
        <v>1822</v>
      </c>
    </row>
    <row r="8" spans="2:8">
      <c r="B8" s="313" t="s">
        <v>1823</v>
      </c>
      <c r="C8" s="313">
        <v>293716</v>
      </c>
      <c r="D8" s="313" t="s">
        <v>1824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1825</v>
      </c>
      <c r="C9" s="313">
        <v>257258</v>
      </c>
      <c r="D9" s="313" t="s">
        <v>1826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1827</v>
      </c>
      <c r="C10" s="313">
        <v>371147</v>
      </c>
      <c r="D10" s="313" t="s">
        <v>1828</v>
      </c>
      <c r="E10" s="313" t="s">
        <v>543</v>
      </c>
      <c r="F10" s="313" t="s">
        <v>144</v>
      </c>
      <c r="G10" s="313" t="s">
        <v>1822</v>
      </c>
    </row>
    <row r="11" spans="2:8">
      <c r="B11" s="313" t="s">
        <v>1829</v>
      </c>
      <c r="C11" s="313">
        <v>259230</v>
      </c>
      <c r="D11" s="313" t="s">
        <v>1830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1831</v>
      </c>
      <c r="C12" s="313">
        <v>370705</v>
      </c>
      <c r="D12" s="313"/>
      <c r="E12" s="313" t="s">
        <v>543</v>
      </c>
      <c r="F12" s="313" t="s">
        <v>144</v>
      </c>
      <c r="G12" s="313" t="s">
        <v>1822</v>
      </c>
    </row>
    <row r="13" spans="2:8">
      <c r="B13" s="313" t="s">
        <v>1832</v>
      </c>
      <c r="C13" s="313">
        <v>258542</v>
      </c>
      <c r="D13" s="313" t="s">
        <v>1833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1834</v>
      </c>
      <c r="C14" s="313">
        <v>257050</v>
      </c>
      <c r="D14" s="313" t="s">
        <v>1835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1836</v>
      </c>
      <c r="D5" s="393"/>
      <c r="E5" s="393"/>
      <c r="F5" s="393"/>
      <c r="G5" s="393"/>
      <c r="H5" s="393"/>
      <c r="I5" s="393"/>
      <c r="J5" s="394"/>
      <c r="K5" s="395" t="s">
        <v>1837</v>
      </c>
      <c r="L5" s="396"/>
      <c r="M5" s="396"/>
      <c r="N5" s="396"/>
      <c r="O5" s="397" t="s">
        <v>1838</v>
      </c>
      <c r="P5" s="398"/>
      <c r="Q5" s="399"/>
    </row>
    <row r="6" spans="1:17" s="94" customFormat="1" ht="15.75" customHeight="1">
      <c r="A6" s="88" t="s">
        <v>1839</v>
      </c>
      <c r="B6" s="95" t="s">
        <v>1840</v>
      </c>
      <c r="C6" s="96" t="s">
        <v>874</v>
      </c>
      <c r="D6" s="97" t="s">
        <v>875</v>
      </c>
      <c r="E6" s="96" t="s">
        <v>1841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1842</v>
      </c>
      <c r="M6" s="139" t="s">
        <v>335</v>
      </c>
      <c r="N6" s="140" t="s">
        <v>869</v>
      </c>
      <c r="O6" s="233" t="s">
        <v>912</v>
      </c>
      <c r="P6" s="157"/>
      <c r="Q6" s="189" t="s">
        <v>1843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-</v>
      </c>
      <c r="D606" s="100" t="str">
        <f>IF(SP_SUL!T623="","*",SP_SUL!T623)</f>
        <v>-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-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-</v>
      </c>
      <c r="L606" s="141" t="str">
        <f>IF(SP_SUL!AM623="","*",SP_SUL!AM623)</f>
        <v>-</v>
      </c>
      <c r="M606" s="141" t="str">
        <f>IF(SP_SUL!AP623="","*",SP_SUL!AP623)</f>
        <v>-</v>
      </c>
      <c r="N606" s="141" t="str">
        <f>IF(SP_SUL!AM623="","*",SP_SUL!AM623)</f>
        <v>-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1843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1844</v>
      </c>
      <c r="W1" s="405"/>
      <c r="X1" s="405"/>
      <c r="Y1" s="104"/>
    </row>
    <row r="2" spans="1:25" s="101" customFormat="1" ht="11.25" customHeight="1">
      <c r="A2" s="105" t="s">
        <v>1845</v>
      </c>
      <c r="B2" s="105" t="s">
        <v>1840</v>
      </c>
      <c r="C2" s="105" t="s">
        <v>313</v>
      </c>
      <c r="D2" s="106" t="s">
        <v>874</v>
      </c>
      <c r="E2" s="106" t="s">
        <v>875</v>
      </c>
      <c r="F2" s="106" t="s">
        <v>1839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1846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*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*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*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*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*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*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*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*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*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*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*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1847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1848</v>
      </c>
      <c r="C2" s="96" t="s">
        <v>859</v>
      </c>
      <c r="D2" s="96" t="s">
        <v>861</v>
      </c>
      <c r="E2" s="96" t="s">
        <v>1849</v>
      </c>
      <c r="F2" s="96" t="s">
        <v>1850</v>
      </c>
      <c r="G2" s="96" t="s">
        <v>1851</v>
      </c>
      <c r="H2" s="96" t="s">
        <v>1852</v>
      </c>
      <c r="I2" s="96" t="s">
        <v>1853</v>
      </c>
      <c r="J2" s="96" t="s">
        <v>1854</v>
      </c>
      <c r="K2" s="131" t="s">
        <v>1855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*</v>
      </c>
      <c r="C600" s="121">
        <f>IF(SP_SUL!B601="","*",SP_SUL!B601)</f>
        <v>46018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-</v>
      </c>
      <c r="I600" s="121" t="str">
        <f>IF(SP_SUL!AC601="","*",SP_SUL!AC601)</f>
        <v>-</v>
      </c>
      <c r="J600" s="122" t="str">
        <f>IF(SP_SUL!AA601="","*",SP_SUL!AA601)</f>
        <v>-</v>
      </c>
      <c r="K600" s="134" t="str">
        <f>IF(SP_SUL!AD601="","*",SP_SUL!AD601)</f>
        <v>-</v>
      </c>
    </row>
    <row r="601" spans="2:11" s="123" customFormat="1" hidden="1">
      <c r="B601" s="120" t="str">
        <f>IF(SP_SUL!Y602="","*",SP_SUL!Y602)</f>
        <v>*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*</v>
      </c>
      <c r="C602" s="121">
        <f>IF(SP_SUL!B603="","*",SP_SUL!B603)</f>
        <v>46018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FIXO</v>
      </c>
      <c r="I602" s="121" t="str">
        <f>IF(SP_SUL!AC603="","*",SP_SUL!AC603)</f>
        <v>ACIONAMENTO</v>
      </c>
      <c r="J602" s="122">
        <f>IF(SP_SUL!AA603="","*",SP_SUL!AA603)</f>
        <v>1</v>
      </c>
      <c r="K602" s="134">
        <f>IF(SP_SUL!AD603="","*",SP_SUL!AD603)</f>
        <v>0.27083333333333331</v>
      </c>
    </row>
    <row r="603" spans="2:11" s="123" customFormat="1" hidden="1">
      <c r="B603" s="120" t="str">
        <f>IF(SP_SUL!Y604="","*",SP_SUL!Y604)</f>
        <v>*</v>
      </c>
      <c r="C603" s="121">
        <f>IF(SP_SUL!B604="","*",SP_SUL!B604)</f>
        <v>46018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FIXO</v>
      </c>
      <c r="I603" s="121" t="str">
        <f>IF(SP_SUL!AC604="","*",SP_SUL!AC604)</f>
        <v>ACIONAMENTO</v>
      </c>
      <c r="J603" s="122">
        <f>IF(SP_SUL!AA604="","*",SP_SUL!AA604)</f>
        <v>1</v>
      </c>
      <c r="K603" s="134">
        <f>IF(SP_SUL!AD604="","*",SP_SUL!AD604)</f>
        <v>0.33333333333333331</v>
      </c>
    </row>
    <row r="604" spans="2:11" s="123" customFormat="1" hidden="1">
      <c r="B604" s="120" t="str">
        <f>IF(SP_SUL!Y605="","*",SP_SUL!Y605)</f>
        <v>*</v>
      </c>
      <c r="C604" s="121">
        <f>IF(SP_SUL!B605="","*",SP_SUL!B605)</f>
        <v>46018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-</v>
      </c>
      <c r="J604" s="122" t="str">
        <f>IF(SP_SUL!AA605="","*",SP_SUL!AA605)</f>
        <v>-</v>
      </c>
      <c r="K604" s="134" t="str">
        <f>IF(SP_SUL!AD605="","*",SP_SUL!AD605)</f>
        <v>-</v>
      </c>
    </row>
    <row r="605" spans="2:11" s="123" customFormat="1" hidden="1">
      <c r="B605" s="120" t="str">
        <f>IF(SP_SUL!Y606="","*",SP_SUL!Y606)</f>
        <v>*</v>
      </c>
      <c r="C605" s="121">
        <f>IF(SP_SUL!B606="","*",SP_SUL!B606)</f>
        <v>46018</v>
      </c>
      <c r="D605" s="121" t="str">
        <f>IF(SP_SUL!D606="","*",SP_SUL!D606)</f>
        <v>JACIANO (TF-674)</v>
      </c>
      <c r="E605" s="121" t="str">
        <f>IF(SP_SUL!H606="","*",SP_SUL!H606)</f>
        <v>-</v>
      </c>
      <c r="F605" s="137" t="str">
        <f>IF(SP_SUL!M606="","*",SP_SUL!M606)</f>
        <v>PAT-ZGM</v>
      </c>
      <c r="G605" s="121" t="str">
        <f>IF(SP_SUL!I606="","*",SP_SUL!I606)</f>
        <v>-</v>
      </c>
      <c r="H605" s="121" t="str">
        <f>IF(SP_SUL!AB606="","*",SP_SUL!AB606)</f>
        <v>-</v>
      </c>
      <c r="I605" s="121" t="str">
        <f>IF(SP_SUL!AC606="","*",SP_SUL!AC606)</f>
        <v>-</v>
      </c>
      <c r="J605" s="122" t="str">
        <f>IF(SP_SUL!AA606="","*",SP_SUL!AA606)</f>
        <v>-</v>
      </c>
      <c r="K605" s="134" t="str">
        <f>IF(SP_SUL!AD606="","*",SP_SUL!AD606)</f>
        <v>-</v>
      </c>
    </row>
    <row r="606" spans="2:11" s="123" customFormat="1" hidden="1">
      <c r="B606" s="120" t="str">
        <f>IF(SP_SUL!Y607="","*",SP_SUL!Y607)</f>
        <v>*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*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*</v>
      </c>
      <c r="C608" s="121">
        <f>IF(SP_SUL!B609="","*",SP_SUL!B609)</f>
        <v>46019</v>
      </c>
      <c r="D608" s="121" t="str">
        <f>IF(SP_SUL!D609="","*",SP_SUL!D609)</f>
        <v>V93</v>
      </c>
      <c r="E608" s="121" t="str">
        <f>IF(SP_SUL!H609="","*",SP_SUL!H609)</f>
        <v>ZYU1</v>
      </c>
      <c r="F608" s="137" t="str">
        <f>IF(SP_SUL!M609="","*",SP_SUL!M609)</f>
        <v>ZST-ZXI</v>
      </c>
      <c r="G608" s="121" t="str">
        <f>IF(SP_SUL!I609="","*",SP_SUL!I609)</f>
        <v>ZYU1</v>
      </c>
      <c r="H608" s="121" t="str">
        <f>IF(SP_SUL!AB609="","*",SP_SUL!AB609)</f>
        <v>FIXO</v>
      </c>
      <c r="I608" s="121" t="str">
        <f>IF(SP_SUL!AC609="","*",SP_SUL!AC609)</f>
        <v>ACIONAMENTO</v>
      </c>
      <c r="J608" s="122">
        <f>IF(SP_SUL!AA609="","*",SP_SUL!AA609)</f>
        <v>1</v>
      </c>
      <c r="K608" s="134">
        <f>IF(SP_SUL!AD609="","*",SP_SUL!AD609)</f>
        <v>0.35416666666666669</v>
      </c>
    </row>
    <row r="609" spans="2:11" s="123" customFormat="1" hidden="1">
      <c r="B609" s="120" t="str">
        <f>IF(SP_SUL!Y610="","*",SP_SUL!Y610)</f>
        <v>*</v>
      </c>
      <c r="C609" s="121">
        <f>IF(SP_SUL!B610="","*",SP_SUL!B610)</f>
        <v>46019</v>
      </c>
      <c r="D609" s="121" t="str">
        <f>IF(SP_SUL!D610="","*",SP_SUL!D610)</f>
        <v>W61</v>
      </c>
      <c r="E609" s="121" t="str">
        <f>IF(SP_SUL!H610="","*",SP_SUL!H610)</f>
        <v>K67ZEV1</v>
      </c>
      <c r="F609" s="137" t="str">
        <f>IF(SP_SUL!M610="","*",SP_SUL!M610)</f>
        <v>ZEV-ZXW</v>
      </c>
      <c r="G609" s="121" t="str">
        <f>IF(SP_SUL!I610="","*",SP_SUL!I610)</f>
        <v>K67ZEV1</v>
      </c>
      <c r="H609" s="121" t="str">
        <f>IF(SP_SUL!AB610="","*",SP_SUL!AB610)</f>
        <v>FIXO</v>
      </c>
      <c r="I609" s="121" t="str">
        <f>IF(SP_SUL!AC610="","*",SP_SUL!AC610)</f>
        <v>ACIONAMENTO</v>
      </c>
      <c r="J609" s="122">
        <f>IF(SP_SUL!AA610="","*",SP_SUL!AA610)</f>
        <v>1</v>
      </c>
      <c r="K609" s="134">
        <f>IF(SP_SUL!AD610="","*",SP_SUL!AD610)</f>
        <v>0.27083333333333331</v>
      </c>
    </row>
    <row r="610" spans="2:11" s="123" customFormat="1" hidden="1">
      <c r="B610" s="120" t="str">
        <f>IF(SP_SUL!Y611="","*",SP_SUL!Y611)</f>
        <v>*</v>
      </c>
      <c r="C610" s="121">
        <f>IF(SP_SUL!B611="","*",SP_SUL!B611)</f>
        <v>46019</v>
      </c>
      <c r="D610" s="121" t="str">
        <f>IF(SP_SUL!D611="","*",SP_SUL!D611)</f>
        <v>V85</v>
      </c>
      <c r="E610" s="121" t="str">
        <f>IF(SP_SUL!H611="","*",SP_SUL!H611)</f>
        <v>109ZPT2</v>
      </c>
      <c r="F610" s="137" t="str">
        <f>IF(SP_SUL!M611="","*",SP_SUL!M611)</f>
        <v>ZGM1</v>
      </c>
      <c r="G610" s="121" t="str">
        <f>IF(SP_SUL!I611="","*",SP_SUL!I611)</f>
        <v>ZPTZDR</v>
      </c>
      <c r="H610" s="121" t="str">
        <f>IF(SP_SUL!AB611="","*",SP_SUL!AB611)</f>
        <v>FIXO</v>
      </c>
      <c r="I610" s="121" t="str">
        <f>IF(SP_SUL!AC611="","*",SP_SUL!AC611)</f>
        <v>ACIONAMENTO</v>
      </c>
      <c r="J610" s="122">
        <f>IF(SP_SUL!AA611="","*",SP_SUL!AA611)</f>
        <v>1</v>
      </c>
      <c r="K610" s="134">
        <f>IF(SP_SUL!AD611="","*",SP_SUL!AD611)</f>
        <v>0.33333333333333331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>
        <f>IF(SP_SUL!B613="","*",SP_SUL!B613)</f>
        <v>46020</v>
      </c>
      <c r="D612" s="121" t="str">
        <f>IF(SP_SUL!D613="","*",SP_SUL!D613)</f>
        <v>V93</v>
      </c>
      <c r="E612" s="121" t="str">
        <f>IF(SP_SUL!H613="","*",SP_SUL!H613)</f>
        <v>ZYU1</v>
      </c>
      <c r="F612" s="137" t="str">
        <f>IF(SP_SUL!M613="","*",SP_SUL!M613)</f>
        <v>ZST-ZXI</v>
      </c>
      <c r="G612" s="121" t="str">
        <f>IF(SP_SUL!I613="","*",SP_SUL!I613)</f>
        <v>ZYU1</v>
      </c>
      <c r="H612" s="121" t="str">
        <f>IF(SP_SUL!AB613="","*",SP_SUL!AB613)</f>
        <v>FIXO</v>
      </c>
      <c r="I612" s="121" t="str">
        <f>IF(SP_SUL!AC613="","*",SP_SUL!AC613)</f>
        <v>ACIONAMENTO</v>
      </c>
      <c r="J612" s="122">
        <f>IF(SP_SUL!AA613="","*",SP_SUL!AA613)</f>
        <v>1</v>
      </c>
      <c r="K612" s="134">
        <f>IF(SP_SUL!AD613="","*",SP_SUL!AD613)</f>
        <v>0.35416666666666669</v>
      </c>
    </row>
    <row r="613" spans="2:11" s="123" customFormat="1" hidden="1">
      <c r="B613" s="120" t="str">
        <f>IF(SP_SUL!Y614="","*",SP_SUL!Y614)</f>
        <v>*</v>
      </c>
      <c r="C613" s="121">
        <f>IF(SP_SUL!B614="","*",SP_SUL!B614)</f>
        <v>46020</v>
      </c>
      <c r="D613" s="121" t="str">
        <f>IF(SP_SUL!D614="","*",SP_SUL!D614)</f>
        <v>W59</v>
      </c>
      <c r="E613" s="121" t="str">
        <f>IF(SP_SUL!H614="","*",SP_SUL!H614)</f>
        <v>ZYU1</v>
      </c>
      <c r="F613" s="137" t="str">
        <f>IF(SP_SUL!M614="","*",SP_SUL!M614)</f>
        <v>ZST-ZXI</v>
      </c>
      <c r="G613" s="121" t="str">
        <f>IF(SP_SUL!I614="","*",SP_SUL!I614)</f>
        <v>ZYU1</v>
      </c>
      <c r="H613" s="121" t="str">
        <f>IF(SP_SUL!AB614="","*",SP_SUL!AB614)</f>
        <v>FIXO</v>
      </c>
      <c r="I613" s="121" t="str">
        <f>IF(SP_SUL!AC614="","*",SP_SUL!AC614)</f>
        <v>AGD ACIONAMENTO PCM</v>
      </c>
      <c r="J613" s="122">
        <f>IF(SP_SUL!AA614="","*",SP_SUL!AA614)</f>
        <v>1</v>
      </c>
      <c r="K613" s="134">
        <f>IF(SP_SUL!AD614="","*",SP_SUL!AD614)</f>
        <v>0.33333333333333331</v>
      </c>
    </row>
    <row r="614" spans="2:11" s="123" customFormat="1" hidden="1">
      <c r="B614" s="120" t="str">
        <f>IF(SP_SUL!Y615="","*",SP_SUL!Y615)</f>
        <v>*</v>
      </c>
      <c r="C614" s="121">
        <f>IF(SP_SUL!B615="","*",SP_SUL!B615)</f>
        <v>46020</v>
      </c>
      <c r="D614" s="121" t="str">
        <f>IF(SP_SUL!D615="","*",SP_SUL!D615)</f>
        <v>JOSÉ  (TF-521)</v>
      </c>
      <c r="E614" s="121" t="str">
        <f>IF(SP_SUL!H615="","*",SP_SUL!H615)</f>
        <v>-</v>
      </c>
      <c r="F614" s="137" t="str">
        <f>IF(SP_SUL!M615="","*",SP_SUL!M615)</f>
        <v>ZER-170</v>
      </c>
      <c r="G614" s="121" t="str">
        <f>IF(SP_SUL!I615="","*",SP_SUL!I615)</f>
        <v>-</v>
      </c>
      <c r="H614" s="121" t="str">
        <f>IF(SP_SUL!AB615="","*",SP_SUL!AB615)</f>
        <v>-</v>
      </c>
      <c r="I614" s="121" t="str">
        <f>IF(SP_SUL!AC615="","*",SP_SUL!AC615)</f>
        <v>-</v>
      </c>
      <c r="J614" s="122" t="str">
        <f>IF(SP_SUL!AA615="","*",SP_SUL!AA615)</f>
        <v>-</v>
      </c>
      <c r="K614" s="134" t="str">
        <f>IF(SP_SUL!AD615="","*",SP_SUL!AD615)</f>
        <v>-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2025-12-26T18:53:01Z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