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18" documentId="8_{B6337239-1A00-434D-AAD0-422EA1FEB5AE}" xr6:coauthVersionLast="47" xr6:coauthVersionMax="47" xr10:uidLastSave="{689D8BDC-7E9D-43B1-BF7F-17C3B8DDF355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6" i="1" l="1" a="1"/>
  <c r="M96" i="1"/>
  <c r="N96" i="1" a="1"/>
  <c r="N96" i="1" s="1"/>
  <c r="N94" i="1" a="1"/>
  <c r="N94" i="1"/>
  <c r="N95" i="1" a="1"/>
  <c r="N95" i="1"/>
  <c r="AQ68" i="1"/>
  <c r="T101" i="1" a="1"/>
  <c r="T101" i="1"/>
  <c r="S101" i="1" a="1"/>
  <c r="S101" i="1"/>
  <c r="N101" i="1" a="1"/>
  <c r="N101" i="1"/>
  <c r="M101" i="1" a="1"/>
  <c r="M101" i="1"/>
  <c r="T95" i="1" a="1"/>
  <c r="T95" i="1"/>
  <c r="S95" i="1" a="1"/>
  <c r="S95" i="1"/>
  <c r="M95" i="1" a="1"/>
  <c r="M95" i="1"/>
  <c r="N88" i="1" a="1"/>
  <c r="N88" i="1"/>
  <c r="C96" i="1"/>
  <c r="A96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2" i="1"/>
  <c r="BR802" i="1"/>
  <c r="BQ802" i="1"/>
  <c r="BF802" i="1"/>
  <c r="BC802" i="1" a="1"/>
  <c r="BC802" i="1" s="1"/>
  <c r="AY802" i="1"/>
  <c r="AQ802" i="1"/>
  <c r="AP802" i="1"/>
  <c r="AO802" i="1"/>
  <c r="AL802" i="1"/>
  <c r="AK802" i="1"/>
  <c r="AJ802" i="1"/>
  <c r="AI802" i="1"/>
  <c r="BB802" i="1" s="1"/>
  <c r="U802" i="1"/>
  <c r="T802" i="1" a="1"/>
  <c r="T802" i="1" s="1"/>
  <c r="S802" i="1" a="1"/>
  <c r="S802" i="1" s="1"/>
  <c r="R802" i="1"/>
  <c r="N802" i="1" a="1"/>
  <c r="N802" i="1" s="1"/>
  <c r="AN802" i="1" s="1"/>
  <c r="M802" i="1" a="1"/>
  <c r="M802" i="1" s="1"/>
  <c r="AM802" i="1" s="1"/>
  <c r="G802" i="1"/>
  <c r="C802" i="1"/>
  <c r="A802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 s="1"/>
  <c r="BD65" i="1" a="1"/>
  <c r="BD65" i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/>
  <c r="D67" i="16" s="1"/>
  <c r="T66" i="1" a="1"/>
  <c r="T66" i="1" s="1"/>
  <c r="E67" i="16" s="1"/>
  <c r="AI66" i="1"/>
  <c r="AJ66" i="1"/>
  <c r="AK66" i="1"/>
  <c r="K67" i="11" s="1"/>
  <c r="AL66" i="1"/>
  <c r="AO66" i="1"/>
  <c r="BE66" i="1" s="1"/>
  <c r="AP66" i="1"/>
  <c r="M67" i="11" s="1"/>
  <c r="AQ66" i="1"/>
  <c r="BB66" i="1"/>
  <c r="BC66" i="1" a="1"/>
  <c r="BC66" i="1" s="1"/>
  <c r="BD66" i="1" a="1"/>
  <c r="BD66" i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 s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 s="1"/>
  <c r="BD67" i="1" a="1"/>
  <c r="BD67" i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 s="1"/>
  <c r="D69" i="16" s="1"/>
  <c r="T68" i="1" a="1"/>
  <c r="T68" i="1" s="1"/>
  <c r="E69" i="16" s="1"/>
  <c r="AI68" i="1"/>
  <c r="AJ68" i="1"/>
  <c r="AK68" i="1"/>
  <c r="K69" i="11" s="1"/>
  <c r="AL68" i="1"/>
  <c r="AN68" i="1"/>
  <c r="AO68" i="1"/>
  <c r="BE68" i="1" s="1"/>
  <c r="AP68" i="1"/>
  <c r="M69" i="11" s="1"/>
  <c r="BB68" i="1"/>
  <c r="BC68" i="1" a="1"/>
  <c r="BC68" i="1"/>
  <c r="BD68" i="1" a="1"/>
  <c r="BD68" i="1" s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 s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 s="1"/>
  <c r="R70" i="1"/>
  <c r="S70" i="1" a="1"/>
  <c r="S70" i="1" s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 s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 s="1"/>
  <c r="BD71" i="1" a="1"/>
  <c r="BD71" i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 s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 s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 s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 s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 s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 s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 s="1"/>
  <c r="BF76" i="1"/>
  <c r="BR76" i="1"/>
  <c r="BS76" i="1"/>
  <c r="BT76" i="1"/>
  <c r="A77" i="1"/>
  <c r="C77" i="1"/>
  <c r="G77" i="1"/>
  <c r="M77" i="1" a="1"/>
  <c r="M77" i="1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 s="1"/>
  <c r="AK77" i="1"/>
  <c r="K77" i="11" s="1"/>
  <c r="AL77" i="1"/>
  <c r="AO77" i="1"/>
  <c r="BE77" i="1" s="1"/>
  <c r="AP77" i="1"/>
  <c r="M77" i="11" s="1"/>
  <c r="AQ77" i="1"/>
  <c r="BB77" i="1"/>
  <c r="BC77" i="1" a="1"/>
  <c r="BC77" i="1"/>
  <c r="BD77" i="1" a="1"/>
  <c r="BD77" i="1" s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 s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 s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G80" i="1"/>
  <c r="M80" i="1" a="1"/>
  <c r="M80" i="1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O80" i="1"/>
  <c r="BE80" i="1" s="1"/>
  <c r="AP80" i="1"/>
  <c r="M80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 s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 s="1"/>
  <c r="D82" i="16" s="1"/>
  <c r="T82" i="1" a="1"/>
  <c r="T82" i="1"/>
  <c r="E82" i="16" s="1"/>
  <c r="AI82" i="1"/>
  <c r="BB82" i="1" s="1"/>
  <c r="AJ82" i="1"/>
  <c r="AK82" i="1"/>
  <c r="K82" i="11" s="1"/>
  <c r="AL82" i="1"/>
  <c r="AO82" i="1"/>
  <c r="BE82" i="1" s="1"/>
  <c r="AP82" i="1"/>
  <c r="M82" i="11" s="1"/>
  <c r="AQ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BB84" i="1" s="1"/>
  <c r="AJ84" i="1"/>
  <c r="AK84" i="1"/>
  <c r="K84" i="11" s="1"/>
  <c r="AL84" i="1"/>
  <c r="AO84" i="1"/>
  <c r="BE84" i="1" s="1"/>
  <c r="AP84" i="1"/>
  <c r="M84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S94" i="1" a="1"/>
  <c r="S94" i="1" s="1"/>
  <c r="D94" i="16" s="1"/>
  <c r="T94" i="1" a="1"/>
  <c r="T94" i="1" s="1"/>
  <c r="E94" i="16" s="1"/>
  <c r="AI94" i="1"/>
  <c r="BB94" i="1" s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L95" i="16"/>
  <c r="R95" i="1"/>
  <c r="R95" i="16" s="1"/>
  <c r="D95" i="16"/>
  <c r="E95" i="16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G96" i="1"/>
  <c r="L96" i="16"/>
  <c r="R96" i="1"/>
  <c r="R96" i="16" s="1"/>
  <c r="S96" i="1" a="1"/>
  <c r="S96" i="1" s="1"/>
  <c r="D96" i="16" s="1"/>
  <c r="T96" i="1" a="1"/>
  <c r="T96" i="1" s="1"/>
  <c r="E96" i="16" s="1"/>
  <c r="AI96" i="1"/>
  <c r="BB96" i="1" s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L97" i="16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L101" i="16"/>
  <c r="R101" i="1"/>
  <c r="R101" i="16" s="1"/>
  <c r="D101" i="16"/>
  <c r="E101" i="16"/>
  <c r="AI101" i="1"/>
  <c r="BB101" i="1" s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71" i="16" l="1"/>
  <c r="AN70" i="1"/>
  <c r="K69" i="16"/>
  <c r="AM68" i="1"/>
  <c r="K84" i="16"/>
  <c r="AM84" i="1"/>
  <c r="L80" i="16"/>
  <c r="AN80" i="1"/>
  <c r="L77" i="16"/>
  <c r="AN77" i="1"/>
  <c r="K68" i="16"/>
  <c r="AM67" i="1"/>
  <c r="K80" i="16"/>
  <c r="AM80" i="1"/>
  <c r="K77" i="16"/>
  <c r="AM77" i="1"/>
  <c r="K75" i="16"/>
  <c r="AM74" i="1"/>
  <c r="K74" i="16"/>
  <c r="AM73" i="1"/>
  <c r="K73" i="16"/>
  <c r="AM72" i="1"/>
  <c r="K67" i="16"/>
  <c r="AM66" i="1"/>
  <c r="AJ101" i="1"/>
  <c r="BD81" i="1" a="1"/>
  <c r="BD81" i="1" s="1"/>
  <c r="AJ98" i="1"/>
  <c r="AJ94" i="1"/>
  <c r="AN74" i="1"/>
  <c r="AN73" i="1"/>
  <c r="AN72" i="1"/>
  <c r="AN67" i="1"/>
  <c r="AN66" i="1"/>
  <c r="AJ92" i="1"/>
  <c r="AJ96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2" i="1"/>
  <c r="BD802" i="1" a="1"/>
  <c r="BD802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<sst xmlns="http://schemas.openxmlformats.org/spreadsheetml/2006/main" count="4965" uniqueCount="1460">
  <si>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</si>
  <si>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</si>
  <si>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</si>
  <si>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</si>
  <si>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</si>
  <si>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</si>
  <si>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</si>
  <si>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</si>
  <si>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</si>
  <si>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</si>
  <si>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</si>
  <si>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</si>
  <si>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</si>
  <si>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</si>
  <si>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</si>
  <si>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</si>
  <si>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</si>
  <si>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</si>
  <si>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</si>
  <si>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</si>
  <si>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</si>
  <si>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</si>
  <si>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</si>
  <si>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</si>
  <si>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</si>
  <si>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</si>
  <si>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</si>
  <si>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</si>
  <si>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</si>
  <si>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</si>
  <si>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</si>
  <si>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</si>
  <si>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</si>
  <si>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</si>
  <si>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</si>
  <si>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</si>
  <si>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</si>
  <si>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</si>
  <si>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</si>
  <si>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</si>
  <si>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</si>
  <si>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</si>
  <si>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</si>
  <si>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</si>
  <si>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</si>
  <si>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</si>
  <si>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</si>
  <si>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</si>
  <si>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</si>
  <si>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</si>
  <si>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</si>
  <si>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</si>
  <si>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</si>
  <si>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</si>
  <si>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</si>
  <si>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</si>
  <si>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</si>
  <si>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</si>
  <si>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</si>
  <si>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</si>
  <si>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</si>
  <si>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</si>
  <si>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</si>
  <si>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</si>
  <si>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</si>
  <si>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</si>
  <si>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</si>
  <si>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</si>
  <si>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</si>
  <si>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</si>
  <si>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</si>
  <si>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</si>
  <si>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</si>
  <si>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</si>
  <si>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</si>
  <si>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</si>
  <si>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</si>
  <si>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</si>
  <si>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</si>
  <si>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</si>
  <si>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</si>
  <si>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</si>
  <si>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</si>
  <si>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</si>
  <si>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</si>
  <si>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</si>
  <si>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</si>
  <si>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</si>
  <si>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</si>
  <si>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</si>
  <si>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</si>
  <si>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</si>
  <si>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</si>
  <si>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</si>
  <si>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</si>
  <si>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</si>
  <si>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</si>
  <si>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</si>
  <si>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</si>
  <si>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</si>
  <si>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</si>
  <si>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</si>
  <si>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</si>
  <si>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</si>
  <si>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</si>
  <si>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</si>
  <si>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</si>
  <si>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</si>
  <si>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</si>
  <si>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</si>
  <si>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</si>
  <si>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</si>
  <si>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</si>
  <si>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</si>
  <si>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</si>
  <si>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</si>
  <si>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</si>
  <si>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</si>
  <si>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</si>
  <si>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</si>
  <si>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</si>
  <si>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</si>
  <si>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</si>
  <si>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</si>
  <si>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</si>
  <si>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</si>
  <si>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</si>
  <si>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</si>
  <si>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</si>
  <si>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</si>
  <si>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</si>
  <si>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</si>
  <si>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</si>
  <si>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</si>
  <si>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</si>
  <si>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</si>
  <si>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</si>
  <si>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</si>
  <si>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</si>
  <si>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</si>
  <si>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</si>
  <si>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</si>
  <si>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</si>
  <si>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</si>
  <si>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</si>
  <si>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</si>
  <si>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</si>
  <si>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</si>
  <si>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</si>
  <si>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</si>
  <si>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</si>
  <si>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</si>
  <si>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</si>
  <si>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</si>
  <si>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</si>
  <si>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</si>
  <si>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</si>
  <si>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</si>
  <si>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</si>
  <si>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</si>
  <si>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</si>
  <si>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</si>
  <si>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</si>
  <si>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</si>
  <si>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</si>
  <si>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</si>
  <si>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</si>
  <si>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</si>
  <si>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</si>
  <si>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</si>
  <si>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</si>
  <si>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</si>
  <si>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</si>
  <si>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</si>
  <si>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</si>
  <si>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</si>
  <si>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</si>
  <si>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</si>
  <si>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</si>
  <si>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</si>
  <si>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</si>
  <si>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</si>
  <si>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</si>
  <si>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</si>
  <si>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</si>
  <si>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</si>
  <si>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</si>
  <si>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</si>
  <si>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</si>
  <si>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</si>
  <si>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</si>
  <si>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</si>
  <si>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</si>
  <si>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</si>
  <si>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</si>
  <si>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</si>
  <si>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</si>
  <si>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</si>
  <si>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</si>
  <si>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</si>
  <si>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</si>
  <si>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</si>
  <si>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</si>
  <si>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</si>
  <si>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</si>
  <si>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</si>
  <si>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</si>
  <si>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</si>
  <si>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</si>
  <si>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</si>
  <si>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</si>
  <si>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</si>
  <si>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</si>
  <si>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</si>
  <si>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</si>
  <si>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</si>
  <si>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</si>
  <si>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</si>
  <si>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</si>
  <si>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</si>
  <si>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</si>
  <si>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</si>
  <si>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</si>
  <si>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</si>
  <si>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</si>
  <si>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</si>
  <si>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</si>
  <si>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</si>
  <si>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</si>
  <si>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</si>
  <si>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</si>
  <si>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</si>
  <si>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</si>
  <si>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</si>
  <si>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</si>
  <si>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</si>
  <si>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</si>
  <si>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</si>
  <si>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</si>
  <si>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</si>
  <si>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</si>
  <si>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</si>
  <si>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</si>
  <si>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</si>
  <si>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</si>
  <si>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</si>
  <si>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</si>
  <si>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</si>
  <si>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</si>
  <si>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</si>
  <si>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</si>
  <si>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</si>
  <si>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</si>
  <si>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</si>
  <si>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</si>
  <si>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</si>
  <si>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</si>
  <si>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</si>
  <si>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</si>
  <si>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</si>
  <si>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</si>
  <si>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</si>
  <si>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</si>
  <si>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</si>
  <si>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</si>
  <si>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</si>
  <si>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</si>
  <si>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</si>
  <si>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</si>
  <si>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</si>
  <si>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</si>
  <si>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</si>
  <si>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</si>
  <si>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</si>
  <si>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</si>
  <si>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</si>
  <si>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</si>
  <si>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</si>
  <si>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</si>
  <si>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</si>
  <si>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</si>
  <si>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</si>
  <si>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</si>
  <si>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</si>
  <si>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</si>
  <si>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</si>
  <si>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</si>
  <si>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</si>
  <si>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</si>
  <si>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</si>
  <si>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</si>
  <si>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</si>
  <si>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</si>
  <si>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</si>
  <si>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</si>
  <si>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</si>
  <si>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</si>
  <si>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</si>
  <si>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</si>
  <si>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</si>
  <si>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</si>
  <si>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</si>
  <si>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</si>
  <si>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</si>
  <si>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</si>
  <si>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</si>
  <si>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</si>
  <si>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</si>
  <si>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</si>
  <si>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</si>
  <si>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</si>
  <si>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</si>
  <si>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</si>
  <si>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</si>
  <si>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</si>
  <si>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</si>
  <si>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</si>
  <si>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</si>
  <si>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</si>
  <si>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</si>
  <si>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</si>
  <si>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</si>
  <si>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</si>
  <si>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</si>
  <si>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</si>
  <si>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</si>
  <si>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</si>
  <si>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</si>
  <si>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</si>
  <si>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</si>
  <si>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</si>
  <si>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</si>
  <si>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</si>
  <si>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</si>
  <si>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</si>
  <si>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</si>
  <si>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</si>
  <si>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</si>
  <si>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</si>
  <si>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</si>
  <si>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</si>
  <si>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</si>
  <si>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</si>
  <si>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</si>
  <si>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</si>
  <si>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</si>
  <si>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</si>
  <si>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</si>
  <si>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</si>
  <si>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</si>
  <si>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</si>
  <si>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</si>
  <si>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</si>
  <si>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</si>
  <si>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</si>
  <si>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</si>
  <si>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</si>
  <si>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</si>
  <si>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</si>
  <si>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</si>
  <si>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</si>
  <si>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</si>
  <si>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</si>
  <si>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</si>
  <si>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</si>
  <si>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</si>
  <si>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</si>
  <si>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</si>
  <si>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</si>
  <si>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</si>
  <si>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</si>
  <si>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</si>
  <si>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</si>
  <si>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</si>
  <si>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</si>
  <si>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</si>
  <si>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</si>
  <si>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</si>
  <si>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</si>
  <si>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</si>
  <si>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</si>
  <si>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</si>
  <si>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</si>
  <si>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</si>
  <si>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</si>
  <si>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</si>
  <si>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</si>
  <si>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</si>
  <si>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</si>
  <si>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</si>
  <si>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</si>
  <si>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</si>
  <si>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</si>
  <si>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</si>
  <si>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</si>
  <si>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</si>
  <si>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</si>
  <si>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</si>
  <si>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</si>
  <si>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</si>
  <si>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</si>
  <si>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</si>
  <si>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</si>
  <si>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</si>
  <si>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</si>
  <si>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</si>
  <si>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</si>
  <si>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</si>
  <si>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</si>
  <si>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</si>
  <si>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</si>
  <si>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</si>
  <si>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</si>
  <si>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</si>
  <si>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</si>
  <si>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</si>
  <si>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</si>
  <si>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</si>
  <si>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</si>
  <si>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</si>
  <si>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</si>
  <si>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</si>
  <si>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</si>
  <si>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</si>
  <si>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</si>
  <si>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</si>
  <si>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</si>
  <si>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</si>
  <si>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</si>
  <si>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</si>
  <si>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</si>
  <si>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</si>
  <si>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</si>
  <si>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</si>
  <si>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</si>
  <si>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</si>
  <si>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</si>
  <si>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</si>
  <si>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</si>
  <si>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</si>
  <si>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</si>
  <si>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</si>
  <si>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</si>
  <si>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</si>
  <si>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</si>
  <si>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</si>
  <si>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</si>
  <si>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</si>
  <si>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</si>
  <si>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</si>
  <si>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</si>
  <si>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</si>
  <si>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</si>
  <si>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</si>
  <si>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</si>
  <si>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</si>
  <si>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</si>
  <si>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</si>
  <si>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</si>
  <si>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</si>
  <si>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</si>
  <si>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</si>
  <si>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</si>
  <si>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</si>
  <si>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</si>
  <si>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</si>
  <si>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</si>
  <si>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</si>
  <si>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</si>
  <si>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</si>
  <si>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</si>
  <si>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</si>
  <si>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</si>
  <si>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</si>
  <si>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</si>
  <si>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</si>
  <si>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</si>
  <si>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</si>
  <si>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</si>
  <si>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</si>
  <si>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</si>
  <si>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</si>
  <si>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</si>
  <si>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</si>
  <si>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</si>
  <si>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</si>
  <si>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</si>
  <si>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</si>
  <si>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</si>
  <si>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</si>
  <si>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</si>
  <si>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</si>
  <si>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</si>
  <si>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</si>
  <si>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</si>
  <si>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</si>
  <si>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</si>
  <si>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</si>
  <si>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</si>
  <si>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</si>
  <si>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</si>
  <si>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</si>
  <si>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</si>
  <si>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</si>
  <si>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</si>
  <si>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</si>
  <si>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</si>
  <si>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</si>
  <si>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</si>
  <si>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</si>
  <si>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</si>
  <si>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</si>
  <si>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</si>
  <si>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</si>
  <si>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</si>
  <si>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</si>
  <si>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</si>
  <si>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</si>
  <si>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</si>
  <si>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</si>
  <si>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</si>
  <si>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</si>
  <si>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</si>
  <si>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</si>
  <si>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</si>
  <si>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</si>
  <si>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</si>
  <si>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</si>
  <si>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</si>
  <si>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</si>
  <si>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</si>
  <si>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</si>
  <si>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</si>
  <si>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</si>
  <si>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</si>
  <si>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</si>
  <si>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</si>
  <si>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</si>
  <si>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</si>
  <si>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</si>
  <si>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</si>
  <si>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</si>
  <si>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</si>
  <si>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</si>
  <si>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</si>
  <si>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</si>
  <si>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</si>
  <si>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</si>
  <si>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</si>
  <si>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</si>
  <si>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</si>
  <si>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</si>
  <si>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</si>
  <si>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</si>
  <si>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</si>
  <si>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</si>
  <si>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</si>
  <si>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</si>
  <si>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</si>
  <si>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</si>
  <si>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</si>
  <si>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</si>
  <si>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</si>
  <si>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</si>
  <si>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</si>
  <si>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</si>
  <si>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</si>
  <si>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</si>
  <si>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</si>
  <si>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</si>
  <si>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</si>
  <si>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</si>
  <si>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</si>
  <si>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</si>
  <si>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</si>
  <si>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</si>
  <si>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</si>
  <si>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</si>
  <si>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</si>
  <si>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</si>
  <si>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</si>
  <si>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</si>
  <si>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</si>
  <si>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</si>
  <si>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</si>
  <si>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</si>
  <si>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</si>
  <si>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</si>
  <si>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</si>
  <si>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</si>
  <si>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</si>
  <si>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</si>
  <si>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</si>
  <si>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</si>
  <si>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</si>
  <si>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</si>
  <si>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</si>
  <si>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</si>
  <si>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</si>
  <si>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</si>
  <si>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</si>
  <si>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</si>
  <si>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</si>
  <si>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</si>
  <si>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</si>
  <si>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</si>
  <si>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</si>
  <si>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</si>
  <si>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</si>
  <si>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</si>
  <si>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</si>
  <si>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</si>
  <si>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</si>
  <si>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</si>
  <si>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</si>
  <si>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</si>
  <si>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</si>
  <si>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</si>
  <si>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</si>
  <si>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</si>
  <si>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</si>
  <si>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</si>
  <si>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</si>
  <si>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</si>
  <si>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</si>
  <si>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</si>
  <si>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</si>
  <si>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</si>
  <si>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</si>
  <si>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</si>
  <si>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</si>
  <si>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</si>
  <si>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</si>
  <si>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</si>
  <si>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</si>
  <si>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</si>
  <si>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</si>
  <si>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</si>
  <si>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</si>
  <si>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</si>
  <si>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</si>
  <si>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</si>
  <si>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</si>
  <si>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</si>
  <si>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</si>
  <si>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</si>
  <si>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</si>
  <si>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</si>
  <si>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</si>
  <si>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</si>
  <si>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</si>
  <si>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</si>
  <si>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</si>
  <si>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</si>
  <si>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</si>
  <si>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</si>
  <si>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</si>
  <si>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</si>
  <si>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</si>
  <si>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</si>
  <si>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</si>
  <si>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</si>
  <si>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</si>
  <si>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</si>
  <si>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</si>
  <si>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</si>
  <si>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</si>
  <si>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</si>
  <si>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</si>
  <si>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</si>
  <si>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</si>
  <si>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</si>
  <si>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</si>
  <si>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</si>
  <si>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</si>
  <si>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</si>
  <si>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</si>
  <si>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</si>
  <si>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</si>
  <si>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</si>
  <si>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</si>
  <si>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</si>
  <si>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</si>
  <si>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</si>
  <si>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</si>
  <si>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</si>
  <si>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</si>
  <si>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</si>
  <si>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</si>
  <si>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</si>
  <si>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</si>
  <si>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</si>
  <si>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</si>
  <si>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</si>
  <si>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</si>
  <si>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</si>
  <si>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</si>
  <si>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</si>
  <si>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</si>
  <si>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</si>
  <si>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</si>
  <si>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</si>
  <si>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</si>
  <si>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</si>
  <si>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</si>
  <si>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</si>
  <si>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</si>
  <si>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</si>
  <si>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</si>
  <si>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</si>
  <si>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</si>
  <si>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</si>
  <si>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</si>
  <si>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</si>
  <si>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</si>
  <si>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</si>
  <si>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</si>
  <si>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</si>
  <si>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</si>
  <si>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</si>
  <si>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</si>
  <si>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</si>
  <si>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</si>
  <si>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</si>
  <si>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</si>
  <si>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</si>
  <si>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</si>
  <si>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</si>
  <si>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</si>
  <si>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</si>
  <si>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</si>
  <si>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</si>
  <si>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</si>
  <si>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</si>
  <si>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</si>
  <si>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</si>
  <si>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</si>
  <si>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</si>
  <si>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</si>
  <si>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</si>
  <si>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</si>
  <si>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</si>
  <si>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</si>
  <si>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</si>
  <si>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</si>
  <si>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</si>
  <si>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</si>
  <si>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</si>
  <si>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</si>
  <si>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</si>
  <si>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</si>
  <si>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</si>
  <si>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</si>
  <si>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</si>
  <si>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</si>
  <si>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</si>
  <si>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</si>
  <si>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</si>
  <si>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</si>
  <si>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</si>
  <si>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</si>
  <si>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</si>
  <si>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</si>
  <si>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</si>
  <si>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</si>
  <si>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</si>
  <si>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</si>
  <si>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</si>
  <si>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</si>
  <si>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</si>
  <si>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</si>
  <si>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</si>
  <si>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</si>
  <si>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</si>
  <si>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</si>
  <si>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</si>
  <si>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</si>
  <si>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</si>
  <si>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</si>
  <si>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</si>
  <si>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</si>
  <si>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</si>
  <si>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</si>
  <si>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</si>
  <si>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</si>
  <si>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</si>
  <si>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</si>
  <si>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</si>
  <si>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</si>
  <si>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</si>
  <si>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</si>
  <si>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</si>
  <si>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</si>
  <si>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</si>
  <si>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</si>
  <si>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</si>
  <si>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</si>
  <si>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</si>
  <si>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</si>
  <si>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</si>
  <si>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</si>
  <si>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</si>
  <si>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</si>
  <si>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</si>
  <si>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</si>
  <si>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</si>
  <si>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</si>
  <si>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</si>
  <si>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</si>
  <si>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</si>
  <si>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</si>
  <si>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</si>
  <si>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</si>
  <si>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</si>
  <si>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</si>
  <si>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</si>
  <si>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</si>
  <si>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</si>
  <si>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</si>
  <si>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</si>
  <si>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</si>
  <si>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</si>
  <si>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</si>
  <si>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</si>
  <si>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</si>
  <si>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</si>
  <si>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</si>
  <si>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</si>
  <si>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</si>
  <si>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</si>
  <si>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</si>
  <si>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</si>
  <si>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</si>
  <si>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</si>
  <si>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</si>
  <si>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</si>
  <si>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</si>
  <si>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</si>
  <si>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</si>
  <si>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</si>
  <si>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</si>
  <si>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</si>
  <si>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</si>
  <si>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</si>
  <si>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</si>
  <si>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</si>
  <si>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</si>
  <si>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</si>
  <si>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</si>
  <si>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</si>
  <si>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</si>
  <si>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</si>
  <si>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</si>
  <si>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</si>
  <si>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</si>
  <si>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</si>
  <si>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</si>
  <si>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</si>
  <si>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</si>
  <si>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</si>
  <si>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</si>
  <si>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</si>
  <si>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</si>
  <si>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</si>
  <si>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</si>
  <si>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</si>
  <si>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</si>
  <si>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</si>
  <si>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</si>
  <si>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</si>
  <si>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</si>
  <si>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</si>
  <si>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</si>
  <si>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</si>
  <si>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</si>
  <si>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</si>
  <si>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</si>
  <si>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</si>
  <si>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</si>
  <si>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</si>
  <si>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</si>
  <si>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</si>
  <si>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</si>
  <si>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</si>
  <si>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</si>
  <si>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</si>
  <si>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</si>
  <si>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</si>
  <si>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</si>
  <si>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</si>
  <si>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</si>
  <si>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</si>
  <si>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</si>
  <si>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</si>
  <si>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</si>
  <si>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</si>
  <si>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</si>
  <si>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</si>
  <si>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</si>
  <si>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</si>
  <si>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</si>
  <si>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</si>
  <si>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</si>
  <si>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</si>
  <si>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</si>
  <si>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</si>
  <si>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</si>
  <si>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</si>
  <si>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</si>
  <si>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</si>
  <si>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</si>
  <si>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</si>
  <si>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</si>
  <si>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</si>
  <si>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</si>
  <si>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</si>
  <si>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</si>
  <si>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</si>
  <si>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</si>
  <si>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</si>
  <si>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</si>
  <si>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</si>
  <si>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</si>
  <si>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</si>
  <si>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</si>
  <si>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</si>
  <si>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</si>
  <si>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</si>
  <si>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</si>
  <si>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</si>
  <si>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</si>
  <si>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</si>
  <si>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</si>
  <si>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</si>
  <si>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</si>
  <si>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</si>
  <si>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</si>
  <si>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</si>
  <si>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</si>
  <si>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</si>
  <si>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</si>
  <si>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</si>
  <si>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</si>
  <si>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</si>
  <si>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</si>
  <si>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</si>
  <si>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</si>
  <si>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</si>
  <si>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</si>
  <si>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</si>
  <si>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</si>
  <si>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</si>
  <si>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</si>
  <si>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</si>
  <si>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</si>
  <si>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</si>
  <si>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</si>
  <si>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</si>
  <si>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</si>
  <si>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</si>
  <si>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</si>
  <si>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</si>
  <si>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</si>
  <si>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</si>
  <si>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</si>
  <si>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</si>
  <si>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</si>
  <si>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</si>
  <si>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</si>
  <si>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</si>
  <si>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</si>
  <si>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</si>
  <si>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</si>
  <si>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</si>
  <si>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</si>
  <si>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</si>
  <si>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</si>
  <si>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</si>
  <si>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</si>
  <si>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</si>
  <si>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</si>
  <si>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</si>
  <si>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</si>
  <si>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</si>
  <si>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</si>
  <si>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</si>
  <si>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</si>
  <si>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</si>
  <si>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</si>
  <si>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</si>
  <si>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</si>
  <si>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</si>
  <si>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</si>
  <si>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</si>
  <si>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</si>
  <si>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</si>
  <si>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</si>
  <si>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</si>
  <si>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</si>
  <si>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</si>
  <si>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</si>
  <si>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</si>
  <si>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</si>
  <si>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</si>
  <si>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</si>
  <si>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</si>
  <si>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</si>
  <si>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</si>
  <si>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</si>
  <si>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</si>
  <si>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</si>
  <si>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</si>
  <si>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</si>
  <si>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</si>
  <si>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</si>
  <si>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</si>
  <si>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</si>
  <si>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</si>
  <si>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</si>
  <si>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</si>
  <si>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</si>
  <si>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</si>
  <si>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</si>
  <si>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</si>
  <si>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</si>
  <si>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</si>
  <si>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</si>
  <si>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</si>
  <si>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</si>
  <si>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</si>
  <si>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</si>
  <si>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</si>
  <si>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</si>
  <si>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</si>
  <si>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</si>
  <si>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</si>
  <si>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</si>
  <si>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</si>
  <si>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</si>
  <si>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</si>
  <si>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</si>
  <si>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</si>
  <si>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</si>
  <si>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</si>
  <si>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</si>
  <si>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</si>
  <si>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</si>
  <si>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</si>
  <si>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</si>
  <si>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</si>
  <si>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</si>
  <si>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</si>
  <si>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</si>
  <si>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</si>
  <si>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</si>
  <si>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</si>
  <si>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</si>
  <si>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</si>
  <si>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</si>
  <si>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</si>
  <si>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</si>
  <si>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</si>
  <si>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</si>
  <si>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</si>
  <si>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</si>
  <si>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</si>
  <si>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</si>
  <si>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</si>
  <si>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</si>
  <si>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</si>
  <si>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</si>
  <si>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</si>
  <si>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</si>
  <si>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</si>
  <si>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</si>
  <si>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</si>
  <si>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</si>
  <si>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</si>
  <si>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</si>
  <si>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</si>
  <si>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</si>
  <si>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</si>
  <si>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</si>
  <si>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</si>
  <si>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</si>
  <si>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</si>
  <si>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</si>
  <si>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</si>
  <si>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</si>
  <si>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</si>
  <si>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</si>
  <si>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</si>
  <si>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</si>
  <si>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</si>
  <si>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</si>
  <si>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</si>
  <si>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</si>
  <si>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</si>
  <si>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</si>
  <si>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</si>
  <si>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</si>
  <si>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</si>
  <si>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</si>
  <si>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</si>
  <si>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</si>
  <si>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</si>
  <si>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</si>
  <si>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</si>
  <si>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</si>
  <si>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</si>
  <si>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</si>
  <si>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</si>
  <si>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</si>
  <si>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</si>
  <si>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</si>
  <si>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</si>
  <si>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</si>
  <si>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</si>
  <si>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</si>
  <si>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</si>
  <si>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</si>
  <si>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</si>
  <si>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</si>
  <si>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</si>
  <si>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</si>
  <si>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</si>
  <si>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</si>
  <si>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</si>
  <si>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</si>
  <si>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</si>
  <si>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</si>
  <si>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</si>
  <si>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</si>
  <si>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</si>
  <si>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</si>
  <si>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</si>
  <si>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</si>
  <si>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</si>
  <si>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</si>
  <si>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</si>
  <si>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</si>
  <si>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</si>
  <si>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</si>
  <si>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</si>
  <si>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</si>
  <si>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</si>
  <si>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</si>
  <si>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</si>
  <si>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</si>
  <si>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</si>
  <si>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</si>
  <si>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</si>
  <si>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</si>
  <si>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</si>
  <si>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</si>
  <si>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</si>
  <si>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</si>
  <si>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</si>
  <si>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</si>
  <si>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</si>
  <si>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</si>
  <si>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</si>
  <si>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</si>
  <si>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</si>
  <si>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</si>
  <si>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</si>
  <si>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</si>
  <si>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</si>
  <si>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</si>
  <si>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</si>
  <si>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</si>
  <si>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</si>
  <si>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</si>
  <si>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</si>
  <si>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</si>
  <si>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</si>
  <si>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</si>
  <si>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</si>
  <si>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</si>
  <si>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</si>
  <si>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</si>
  <si>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</si>
  <si>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</si>
  <si>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</si>
  <si>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</si>
  <si>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</si>
  <si>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</si>
  <si>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</si>
  <si>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</si>
  <si>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</si>
  <si>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</si>
  <si>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</si>
  <si>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</si>
  <si>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</si>
  <si>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</si>
  <si>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</si>
  <si>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</si>
  <si>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</si>
  <si>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</si>
  <si>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</si>
  <si>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</si>
  <si>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</si>
  <si>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</si>
  <si>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</si>
  <si>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</si>
  <si>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</si>
  <si>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</si>
  <si>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</si>
  <si>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</si>
  <si>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</si>
  <si>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</si>
  <si>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</si>
  <si>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</si>
  <si>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</si>
  <si>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</si>
  <si>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</si>
  <si>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</si>
  <si>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</si>
  <si>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</si>
  <si>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</si>
  <si>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</si>
  <si>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</si>
  <si>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</si>
  <si>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</si>
  <si>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</si>
  <si>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</si>
  <si>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</si>
  <si>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</si>
  <si>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</si>
  <si>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</si>
  <si>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</si>
  <si>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</si>
  <si>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</si>
  <si>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</si>
  <si>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</si>
  <si>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</si>
  <si>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</si>
  <si>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</si>
  <si>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</si>
  <si>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</si>
  <si>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</si>
  <si>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</si>
  <si>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</si>
  <si>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</si>
  <si>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</si>
  <si>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</si>
  <si>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</si>
  <si>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</si>
  <si>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</si>
  <si>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</si>
  <si>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</si>
  <si>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</si>
  <si>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</si>
  <si>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</si>
  <si>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</si>
  <si>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</si>
  <si>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</si>
  <si>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</si>
  <si>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</si>
  <si>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</si>
  <si>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</si>
  <si>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</si>
  <si>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</si>
  <si>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</si>
  <si>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</si>
  <si>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</si>
  <si>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</si>
  <si>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</si>
  <si>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</si>
  <si>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</si>
  <si>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</si>
  <si>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</si>
  <si>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</si>
  <si>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</si>
  <si>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</si>
  <si>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</si>
  <si>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</si>
  <si>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</si>
  <si>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</si>
  <si>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</si>
  <si>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</si>
  <si>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</si>
  <si>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</si>
  <si>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</si>
  <si>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</si>
  <si>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</si>
  <si>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</si>
  <si>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</si>
  <si>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</si>
  <si>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</si>
  <si>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</si>
  <si>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</si>
  <si>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</si>
  <si>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</si>
  <si>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</si>
  <si>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</si>
  <si>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</si>
  <si>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</si>
  <si>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</si>
  <si>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</si>
  <si>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</si>
  <si>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</si>
  <si>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</si>
  <si>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</si>
  <si>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</si>
  <si>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</si>
  <si>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</si>
  <si>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</si>
  <si>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</si>
  <si>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</si>
  <si>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</si>
  <si>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</si>
  <si>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</si>
  <si>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</si>
  <si>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</si>
  <si>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</si>
  <si>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</si>
  <si>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</si>
  <si>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</si>
  <si>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</si>
  <si>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</si>
  <si>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</si>
  <si>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</si>
  <si>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</si>
  <si>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</si>
  <si>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</si>
  <si>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</si>
  <si>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</si>
  <si>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</si>
  <si>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</si>
  <si>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</si>
  <si>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</si>
  <si>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</si>
  <si>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</si>
  <si>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</si>
  <si>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</si>
  <si>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</si>
  <si>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</si>
  <si>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</si>
  <si>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</si>
  <si>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</si>
  <si>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</si>
  <si>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</si>
  <si>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</si>
  <si>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</si>
  <si>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</si>
  <si>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</si>
  <si>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</si>
  <si>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</si>
  <si>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</si>
  <si>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</si>
  <si>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</si>
  <si>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</si>
  <si>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</si>
  <si>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</si>
  <si>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</si>
  <si>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</si>
  <si>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</si>
  <si>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</si>
  <si>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</si>
  <si>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</si>
  <si>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</si>
  <si>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</si>
  <si>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</si>
  <si>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</si>
  <si>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</si>
  <si>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</si>
  <si>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</si>
  <si>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</si>
  <si>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</si>
  <si>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</si>
  <si>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</si>
  <si>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</si>
  <si>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</si>
  <si>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</si>
  <si>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</si>
  <si>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</si>
  <si>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</si>
  <si>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</si>
  <si>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</si>
  <si>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</si>
  <si>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</si>
  <si>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</si>
  <si>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</si>
  <si>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</si>
  <si>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</si>
  <si>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</si>
  <si>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</si>
  <si>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</si>
  <si>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</si>
  <si>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</si>
  <si>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</si>
  <si>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</si>
  <si>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</si>
  <si>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</si>
  <si>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</si>
  <si>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</si>
  <si>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</si>
  <si>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</si>
  <si>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TIQNORTE</t>
  </si>
  <si>
    <t>Substituição de jacaré</t>
  </si>
  <si>
    <t>Descarga de pedra  74/440076-440367cv	2vg
74/440367-440836tg	3vg
74/440836-441440cv	4vg
74/441440-442063tg	4vg
74/442063-442680cv	4vg
74/442680-442884tg	1vg</t>
  </si>
  <si>
    <t>Troca de meia chave</t>
  </si>
  <si>
    <t>Acompanha o mesmo intervalo da meia chave</t>
  </si>
  <si>
    <t>TINPAT2</t>
  </si>
  <si>
    <t>Herbert</t>
  </si>
  <si>
    <t>Descarga de 3 barras km 109</t>
  </si>
  <si>
    <t>FErnanda</t>
  </si>
  <si>
    <t>Inspeção RIV - vma 45 km/h - inspeção nos pátios a 30 km/h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</si>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</sst>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BH1" activePane="topRight" state="frozen"/>
      <selection pane="topRight" activeCell="BK77" sqref="BK7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988</v>
      </c>
      <c r="BN65" s="12" t="s">
        <v>1018</v>
      </c>
      <c r="BO65" s="130" t="s">
        <v>1080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988</v>
      </c>
      <c r="BN66" s="12" t="s">
        <v>1018</v>
      </c>
      <c r="BO66" s="130" t="s">
        <v>1080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995</v>
      </c>
      <c r="BN68" s="12" t="s">
        <v>1012</v>
      </c>
      <c r="BO68" s="130" t="s">
        <v>1100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/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</v>
      </c>
      <c r="BR69" s="15">
        <f>IF(OR(B69="",F69=""),"*",AY69/P69)</f>
        <v>1.0000000000000004</v>
      </c>
      <c r="BS69" s="15">
        <f>IF(OR(B69="",F69=""),"*",BA69/Q69)</f>
        <v>0</v>
      </c>
      <c r="BT69" s="157" t="str">
        <f t="shared" si="2"/>
        <v/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986</v>
      </c>
      <c r="BN71" s="12" t="s">
        <v>1017</v>
      </c>
      <c r="BO71" s="130" t="s">
        <v>1095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>PCMVIAProgramação</v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997</v>
      </c>
      <c r="BN77" s="12" t="s">
        <v>1004</v>
      </c>
      <c r="BO77" s="130" t="s">
        <v>1088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993</v>
      </c>
      <c r="BN78" s="12" t="s">
        <v>993</v>
      </c>
      <c r="BO78" s="12" t="s">
        <v>993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/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/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1399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1399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1400</v>
      </c>
      <c r="X86" s="152" t="s">
        <v>969</v>
      </c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1401</v>
      </c>
      <c r="X88" s="152" t="s">
        <v>969</v>
      </c>
      <c r="Y88" s="129"/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1402</v>
      </c>
      <c r="X91" s="152" t="s">
        <v>969</v>
      </c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>
        <f>IF(D91="","*",IFERROR(IF(ISODD(COUNT(AS91:AX91)),"ERRO",SUM((AT91-AS91),(AV91-AU91),(AX91-AW91))),"ERRO"))</f>
        <v>0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Produção e Intervalo</v>
      </c>
      <c r="BR91" s="15">
        <f t="shared" si="10"/>
        <v>0</v>
      </c>
      <c r="BS91" s="15">
        <f t="shared" si="11"/>
        <v>0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1403</v>
      </c>
      <c r="X92" s="152" t="s">
        <v>969</v>
      </c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IF(D92="","*",IFERROR(IF(ISODD(COUNT(AS92:AX92)),"ERRO",SUM((AT92-AS92),(AV92-AU92),(AX92-AW92))),"ERRO"))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Produção e Intervalo</v>
      </c>
      <c r="BR92" s="15">
        <f t="shared" si="10"/>
        <v>0</v>
      </c>
      <c r="BS92" s="15">
        <f t="shared" si="11"/>
        <v>0</v>
      </c>
      <c r="BT92" s="157" t="str">
        <f t="shared" si="7"/>
        <v/>
      </c>
    </row>
    <row r="93" spans="1:72" ht="14.45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/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>
      <c r="A95" s="44" t="str">
        <f t="shared" si="8"/>
        <v>V4846087</v>
      </c>
      <c r="B95" s="133">
        <v>46087</v>
      </c>
      <c r="C95" s="7">
        <f>IF(BS_CONTROLE[[#This Row],[DATA]]="","",WEEKNUM(BS_CONTROLE[[#This Row],[DATA]]))</f>
        <v>10</v>
      </c>
      <c r="D95" s="45" t="s">
        <v>183</v>
      </c>
      <c r="E95" s="185">
        <v>49</v>
      </c>
      <c r="F95" s="134" t="s">
        <v>142</v>
      </c>
      <c r="G95" s="8" t="str">
        <f>IF(D95="","*",VLOOKUP(F95,BS_ATIVIDADE[#All],3,FALSE))</f>
        <v>MODERNIZAÇÃO</v>
      </c>
      <c r="H95" s="135" t="s">
        <v>444</v>
      </c>
      <c r="I95" s="135" t="s">
        <v>444</v>
      </c>
      <c r="J95" s="151">
        <v>74</v>
      </c>
      <c r="K95" s="151">
        <v>237.47200000000001</v>
      </c>
      <c r="L95" s="71">
        <v>242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5" s="135">
        <v>0.375</v>
      </c>
      <c r="P95" s="135">
        <v>0.16666666666666666</v>
      </c>
      <c r="Q95" s="71">
        <v>1500</v>
      </c>
      <c r="R95" s="9" t="str">
        <f>IFERROR(_xlfn.XLOOKUP(F95, BS_ATIVIDADE[ATIVIDADE],BS_ATIVIDADE[UNIDADE] ), "*")</f>
        <v>M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1273</v>
      </c>
      <c r="W95" s="135" t="s">
        <v>1359</v>
      </c>
      <c r="X95" s="152" t="s">
        <v>964</v>
      </c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MODERNIZAÇÃO - SOCADORA</v>
      </c>
      <c r="AJ95" s="8" t="str">
        <f>IF(D95="","*",VLOOKUP(AI95,BS_ATIVIDADE[#Data],3,FALSE))</f>
        <v>MODERNIZAÇÃO</v>
      </c>
      <c r="AK95" s="175" t="str">
        <f>IF(BS_CONTROLE[[#This Row],[Local - Partida]]=0, "-", BS_CONTROLE[[#This Row],[Local - Partida]])</f>
        <v>TVI2</v>
      </c>
      <c r="AL95" s="175" t="str">
        <f>IF(BS_CONTROLE[[#This Row],[Local - Encerramento]]=0, "-", BS_CONTROLE[[#This Row],[Local - Encerramento]])</f>
        <v>TVI2</v>
      </c>
      <c r="AM95" s="175" t="str">
        <f>IF(BS_CONTROLE[[#This Row],[Entre - Estações]]=0, "-", BS_CONTROLE[[#This Row],[Entre - Estações]])</f>
        <v>TVI-TJA</v>
      </c>
      <c r="AN95" s="175" t="str">
        <f>IF(BS_CONTROLE[[#This Row],[SB]]=0, "-", BS_CONTROLE[[#This Row],[SB]])</f>
        <v>TVI239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237.47200000000001</v>
      </c>
      <c r="AQ95" s="177">
        <f>IF(BS_CONTROLE[[#This Row],[KM - Fim]]=0, "-", BS_CONTROLE[[#This Row],[KM - Fim]])</f>
        <v>242</v>
      </c>
      <c r="AR95" s="32"/>
      <c r="AS95" s="32"/>
      <c r="AT95" s="32"/>
      <c r="AU95" s="32"/>
      <c r="AV95" s="32"/>
      <c r="AW95" s="32"/>
      <c r="AX95" s="32"/>
      <c r="AY95" s="184">
        <f>IF(D95="","*",IFERROR(IF(ISODD(COUNT(AS95:AX95)),"ERRO",SUM((AT95-AS95),(AV95-AU95),(AX95-AW95))),"ERRO"))</f>
        <v>0</v>
      </c>
      <c r="AZ95" s="11"/>
      <c r="BA95" s="60"/>
      <c r="BB95" s="9" t="str">
        <f>IFERROR(_xlfn.XLOOKUP(AI95, BS_ATIVIDADE[ATIVIDADE],BS_ATIVIDADE[UNIDADE] ), "*")</f>
        <v>M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Augusto/ Efraim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Produção e Intervalo</v>
      </c>
      <c r="BR95" s="15">
        <f t="shared" si="10"/>
        <v>0</v>
      </c>
      <c r="BS95" s="15">
        <f t="shared" si="11"/>
        <v>0</v>
      </c>
      <c r="BT95" s="157" t="str">
        <f t="shared" si="7"/>
        <v/>
      </c>
    </row>
    <row r="96" spans="1:72" ht="14.45">
      <c r="A96" s="44" t="str">
        <f t="shared" ref="A96" si="12">D96&amp;B96</f>
        <v>V6646087</v>
      </c>
      <c r="B96" s="133">
        <v>46087</v>
      </c>
      <c r="C96" s="7">
        <f>IF(BS_CONTROLE[[#This Row],[DATA]]="","",WEEKNUM(BS_CONTROLE[[#This Row],[DATA]]))</f>
        <v>10</v>
      </c>
      <c r="D96" s="45" t="s">
        <v>192</v>
      </c>
      <c r="E96" s="185">
        <v>90</v>
      </c>
      <c r="F96" s="134" t="s">
        <v>235</v>
      </c>
      <c r="G96" s="8" t="str">
        <f>IF(D96="","*",VLOOKUP(F96,BS_ATIVIDADE[#All],3,FALSE))</f>
        <v>MODERNIZAÇÃO</v>
      </c>
      <c r="H96" s="135" t="s">
        <v>438</v>
      </c>
      <c r="I96" s="135" t="s">
        <v>438</v>
      </c>
      <c r="J96" s="151">
        <v>74</v>
      </c>
      <c r="K96" s="151">
        <v>164.1</v>
      </c>
      <c r="L96" s="71">
        <v>167.5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6" s="135">
        <v>0.39583333333333331</v>
      </c>
      <c r="P96" s="135">
        <v>8.3333333333333329E-2</v>
      </c>
      <c r="Q96" s="71">
        <v>3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1388</v>
      </c>
      <c r="X96" s="152" t="s">
        <v>969</v>
      </c>
      <c r="Y96" s="129"/>
      <c r="Z96" s="129"/>
      <c r="AA96" s="71">
        <v>1</v>
      </c>
      <c r="AB96" s="59" t="s">
        <v>961</v>
      </c>
      <c r="AC96" s="59"/>
      <c r="AD96" s="135">
        <v>0.29166666666666669</v>
      </c>
      <c r="AE96" s="71"/>
      <c r="AF96" s="71"/>
      <c r="AG96" s="71"/>
      <c r="AH96" s="42"/>
      <c r="AI96" s="119" t="str">
        <f>IF(BS_CONTROLE[[#This Row],[Atividade]]=0, "-", BS_CONTROLE[[#This Row],[Atividade]])</f>
        <v>MODERNIZAÇÃO - REGULAGEM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TID</v>
      </c>
      <c r="AL96" s="175" t="str">
        <f>IF(BS_CONTROLE[[#This Row],[Local - Encerramento]]=0, "-", BS_CONTROLE[[#This Row],[Local - Encerramento]])</f>
        <v>TID</v>
      </c>
      <c r="AM96" s="175" t="str">
        <f>IF(BS_CONTROLE[[#This Row],[Entre - Estações]]=0, "-", BS_CONTROLE[[#This Row],[Entre - Estações]])</f>
        <v>TMO-TCE</v>
      </c>
      <c r="AN96" s="175" t="str">
        <f>IF(BS_CONTROLE[[#This Row],[SB]]=0, "-", BS_CONTROLE[[#This Row],[SB]])</f>
        <v>155TCE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164.1</v>
      </c>
      <c r="AQ96" s="177">
        <f>IF(BS_CONTROLE[[#This Row],[KM - Fim]]=0, "-", BS_CONTROLE[[#This Row],[KM - Fim]])</f>
        <v>167.5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>
      <c r="A97" s="44" t="str">
        <f t="shared" si="8"/>
        <v>E4646087</v>
      </c>
      <c r="B97" s="133">
        <v>46087</v>
      </c>
      <c r="C97" s="7">
        <f>IF(BS_CONTROLE[[#This Row],[DATA]]="","",WEEKNUM(BS_CONTROLE[[#This Row],[DATA]]))</f>
        <v>10</v>
      </c>
      <c r="D97" s="45" t="s">
        <v>158</v>
      </c>
      <c r="E97" s="185">
        <v>91</v>
      </c>
      <c r="F97" s="134" t="s">
        <v>78</v>
      </c>
      <c r="G97" s="8" t="str">
        <f>IF(D97="","*",VLOOKUP(F97,BS_ATIVIDADE[#All],3,FALSE))</f>
        <v>TRILHEIRO - DESCARGA</v>
      </c>
      <c r="H97" s="135" t="s">
        <v>418</v>
      </c>
      <c r="I97" s="135" t="s">
        <v>418</v>
      </c>
      <c r="J97" s="151">
        <v>74</v>
      </c>
      <c r="K97" s="151">
        <v>109</v>
      </c>
      <c r="L97" s="71">
        <v>110.137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149" t="s">
        <v>1404</v>
      </c>
      <c r="O97" s="135">
        <v>0.45833333333333331</v>
      </c>
      <c r="P97" s="135">
        <v>0.125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1405</v>
      </c>
      <c r="W97" s="135" t="s">
        <v>1406</v>
      </c>
      <c r="X97" s="152" t="s">
        <v>969</v>
      </c>
      <c r="Y97" s="129"/>
      <c r="Z97" s="129"/>
      <c r="AA97" s="71">
        <v>2</v>
      </c>
      <c r="AB97" s="59" t="s">
        <v>966</v>
      </c>
      <c r="AC97" s="59"/>
      <c r="AD97" s="135">
        <v>0.29166666666666669</v>
      </c>
      <c r="AE97" s="71"/>
      <c r="AF97" s="71"/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TIN</v>
      </c>
      <c r="AM97" s="175" t="str">
        <f>IF(BS_CONTROLE[[#This Row],[Entre - Estações]]=0, "-", BS_CONTROLE[[#This Row],[Entre - Estações]])</f>
        <v>TIN</v>
      </c>
      <c r="AN97" s="175" t="str">
        <f>IF(BS_CONTROLE[[#This Row],[SB]]=0, "-", BS_CONTROLE[[#This Row],[SB]])</f>
        <v>TINPAT2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109</v>
      </c>
      <c r="AQ97" s="177">
        <f>IF(BS_CONTROLE[[#This Row],[KM - Fim]]=0, "-", BS_CONTROLE[[#This Row],[KM - Fim]])</f>
        <v>110.137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Herbert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>
      <c r="A98" s="44" t="str">
        <f t="shared" si="8"/>
        <v>V8046087</v>
      </c>
      <c r="B98" s="133">
        <v>46087</v>
      </c>
      <c r="C98" s="7">
        <f>IF(BS_CONTROLE[[#This Row],[DATA]]="","",WEEKNUM(BS_CONTROLE[[#This Row],[DATA]]))</f>
        <v>10</v>
      </c>
      <c r="D98" s="45" t="s">
        <v>209</v>
      </c>
      <c r="E98" s="185">
        <v>92</v>
      </c>
      <c r="F98" s="134" t="s">
        <v>213</v>
      </c>
      <c r="G98" s="8" t="str">
        <f>IF(D98="","*",VLOOKUP(F98,BS_ATIVIDADE[#All],3,FALSE))</f>
        <v>OUTROS</v>
      </c>
      <c r="H98" s="135" t="s">
        <v>396</v>
      </c>
      <c r="I98" s="135" t="s">
        <v>442</v>
      </c>
      <c r="J98" s="151">
        <v>74</v>
      </c>
      <c r="K98" s="151">
        <v>31.5</v>
      </c>
      <c r="L98" s="71">
        <v>226.29599999999999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8" s="135">
        <v>0.45833333333333331</v>
      </c>
      <c r="P98" s="135">
        <v>4.1666666666666664E-2</v>
      </c>
      <c r="Q98" s="71">
        <v>1</v>
      </c>
      <c r="R98" s="9" t="str">
        <f>IFERROR(_xlfn.XLOOKUP(F98, BS_ATIVIDADE[ATIVIDADE],BS_ATIVIDADE[UNIDADE] ), "*")</f>
        <v>BINÁRIO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1407</v>
      </c>
      <c r="W98" s="135" t="s">
        <v>1408</v>
      </c>
      <c r="X98" s="152" t="s">
        <v>969</v>
      </c>
      <c r="Y98" s="129"/>
      <c r="Z98" s="129"/>
      <c r="AA98" s="71">
        <v>1</v>
      </c>
      <c r="AB98" s="59" t="s">
        <v>961</v>
      </c>
      <c r="AC98" s="59"/>
      <c r="AD98" s="135">
        <v>0.29166666666666669</v>
      </c>
      <c r="AE98" s="71">
        <v>7684</v>
      </c>
      <c r="AF98" s="71"/>
      <c r="AG98" s="71"/>
      <c r="AH98" s="42"/>
      <c r="AI98" s="119" t="str">
        <f>IF(BS_CONTROLE[[#This Row],[Atividade]]=0, "-", BS_CONTROLE[[#This Row],[Atividade]])</f>
        <v>INSPEÇÃO RIV</v>
      </c>
      <c r="AJ98" s="8" t="str">
        <f>IF(D98="","*",VLOOKUP(AI98,BS_ATIVIDADE[#Data],3,FALSE))</f>
        <v>OUTROS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TVI</v>
      </c>
      <c r="AM98" s="175" t="str">
        <f>IF(BS_CONTROLE[[#This Row],[Entre - Estações]]=0, "-", BS_CONTROLE[[#This Row],[Entre - Estações]])</f>
        <v>TAP-TLG</v>
      </c>
      <c r="AN98" s="175" t="str">
        <f>IF(BS_CONTROLE[[#This Row],[SB]]=0, "-", BS_CONTROLE[[#This Row],[SB]])</f>
        <v>TAPK35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31.5</v>
      </c>
      <c r="AQ98" s="177">
        <f>IF(BS_CONTROLE[[#This Row],[KM - Fim]]=0, "-", BS_CONTROLE[[#This Row],[KM - Fim]])</f>
        <v>226.29599999999999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BINÁRIO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FErnanda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>E1846087</v>
      </c>
      <c r="B101" s="133">
        <v>46087</v>
      </c>
      <c r="C101" s="7">
        <f>IF(BS_CONTROLE[[#This Row],[DATA]]="","",WEEKNUM(BS_CONTROLE[[#This Row],[DATA]]))</f>
        <v>10</v>
      </c>
      <c r="D101" s="45" t="s">
        <v>1279</v>
      </c>
      <c r="E101" s="185">
        <v>56</v>
      </c>
      <c r="F101" s="134" t="s">
        <v>13</v>
      </c>
      <c r="G101" s="8" t="str">
        <f>IF(D101="","*",VLOOKUP(F101,BS_ATIVIDADE[#All],3,FALSE))</f>
        <v>CAMINHÂO - SOLDA</v>
      </c>
      <c r="H101" s="135" t="s">
        <v>647</v>
      </c>
      <c r="I101" s="135" t="s">
        <v>647</v>
      </c>
      <c r="J101" s="151">
        <v>78</v>
      </c>
      <c r="K101" s="151">
        <v>177.376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1" s="135">
        <v>0.35416666666666669</v>
      </c>
      <c r="P101" s="135">
        <v>0.125</v>
      </c>
      <c r="Q101" s="71">
        <v>3</v>
      </c>
      <c r="R101" s="9" t="str">
        <f>IFERROR(_xlfn.XLOOKUP(F101, BS_ATIVIDADE[ATIVIDADE],BS_ATIVIDADE[UNIDADE] ), "*")</f>
        <v>Nº DE SOLDA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199" t="str">
        <f>IFERROR(_xlfn.XLOOKUP(J101, BASE_MAPA!$B$2:$B$408, BASE_MAPA!$G$2:$G$408), "ERRO")</f>
        <v>ITIRAPINA - BAURU</v>
      </c>
      <c r="V101" s="143" t="s">
        <v>1367</v>
      </c>
      <c r="W101" s="135" t="s">
        <v>1281</v>
      </c>
      <c r="X101" s="152" t="s">
        <v>969</v>
      </c>
      <c r="Y101" s="129"/>
      <c r="Z101" s="129"/>
      <c r="AA101" s="71">
        <v>1</v>
      </c>
      <c r="AB101" s="59" t="s">
        <v>961</v>
      </c>
      <c r="AC101" s="59"/>
      <c r="AD101" s="135">
        <v>0.29166666666666669</v>
      </c>
      <c r="AE101" s="71">
        <v>6252</v>
      </c>
      <c r="AF101" s="71"/>
      <c r="AG101" s="71"/>
      <c r="AH101" s="42"/>
      <c r="AI101" s="119" t="str">
        <f>IF(BS_CONTROLE[[#This Row],[Atividade]]=0, "-", BS_CONTROLE[[#This Row],[Atividade]])</f>
        <v>CAMINHÃO DE SOLDA</v>
      </c>
      <c r="AJ101" s="8" t="str">
        <f>IF(D101="","*",VLOOKUP(AI101,BS_ATIVIDADE[#Data],3,FALSE))</f>
        <v>CAMINHÂO - SOLDA</v>
      </c>
      <c r="AK101" s="175" t="str">
        <f>IF(BS_CONTROLE[[#This Row],[Local - Partida]]=0, "-", BS_CONTROLE[[#This Row],[Local - Partida]])</f>
        <v>ZIQZQY</v>
      </c>
      <c r="AL101" s="175" t="str">
        <f>IF(BS_CONTROLE[[#This Row],[Local - Encerramento]]=0, "-", BS_CONTROLE[[#This Row],[Local - Encerramento]])</f>
        <v>ZIQZQY</v>
      </c>
      <c r="AM101" s="175" t="str">
        <f>IF(BS_CONTROLE[[#This Row],[Entre - Estações]]=0, "-", BS_CONTROLE[[#This Row],[Entre - Estações]])</f>
        <v>ZIQ-ZQY</v>
      </c>
      <c r="AN101" s="175" t="str">
        <f>IF(BS_CONTROLE[[#This Row],[SB]]=0, "-", BS_CONTROLE[[#This Row],[SB]])</f>
        <v>ZIQZQY</v>
      </c>
      <c r="AO101" s="176">
        <f>IF(BS_CONTROLE[[#This Row],[SUB]]=0, "-", BS_CONTROLE[[#This Row],[SUB]])</f>
        <v>78</v>
      </c>
      <c r="AP101" s="177">
        <f>IF(BS_CONTROLE[[#This Row],[KM - Inicio]]=0, "-", BS_CONTROLE[[#This Row],[KM - Inicio]])</f>
        <v>177.376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Nº DE SOLDA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200" t="str">
        <f>IFERROR(_xlfn.XLOOKUP(AO101, BASE_MAPA!$B$2:$B$408, BASE_MAPA!$G$2:$G$408), "ERRO")</f>
        <v>ITIRAPINA - BAURU</v>
      </c>
      <c r="BF101" s="178" t="str">
        <f>IF(BS_CONTROLE[[#This Row],[Responsavel pelo boletim]]=0, "-", BS_CONTROLE[[#This Row],[Responsavel pelo boletim]])</f>
        <v>Paulo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4">IF(AND(BR136&lt;1,BS136&lt;1),"Produção e Intervalo",IF(BR136&lt;1,"Intervalo",IF(BS136&lt;1,"Produção","Aderente")))</f>
        <v>Aderente</v>
      </c>
      <c r="BR136" s="15" t="str">
        <f t="shared" ref="BR136:BR199" si="15">IF(OR(B136="",F136=""),"*",AY136/P136)</f>
        <v>*</v>
      </c>
      <c r="BS136" s="15" t="str">
        <f t="shared" ref="BS136:BS199" si="16">IF(OR(B136="",F136=""),"*",BA136/Q136)</f>
        <v>*</v>
      </c>
      <c r="BT136" s="157" t="str">
        <f t="shared" ref="BT136:BT199" si="17">IF(BN136="","",SUBSTITUTE(BM136," ","")&amp;SUBSTITUTE(BN136," ",""))</f>
        <v/>
      </c>
    </row>
    <row r="137" spans="1:72" ht="14.45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4"/>
        <v>Aderente</v>
      </c>
      <c r="BR137" s="15" t="str">
        <f t="shared" si="15"/>
        <v>*</v>
      </c>
      <c r="BS137" s="15" t="str">
        <f t="shared" si="16"/>
        <v>*</v>
      </c>
      <c r="BT137" s="157" t="str">
        <f t="shared" si="17"/>
        <v/>
      </c>
    </row>
    <row r="138" spans="1:72" ht="14.45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>
      <c r="A200" s="44" t="str">
        <f t="shared" ref="A200:A263" si="18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9">IF(AND(BR200&lt;1,BS200&lt;1),"Produção e Intervalo",IF(BR200&lt;1,"Intervalo",IF(BS200&lt;1,"Produção","Aderente")))</f>
        <v>Aderente</v>
      </c>
      <c r="BR200" s="15" t="str">
        <f t="shared" ref="BR200:BR263" si="20">IF(OR(B200="",F200=""),"*",AY200/P200)</f>
        <v>*</v>
      </c>
      <c r="BS200" s="15" t="str">
        <f t="shared" ref="BS200:BS263" si="21">IF(OR(B200="",F200=""),"*",BA200/Q200)</f>
        <v>*</v>
      </c>
      <c r="BT200" s="157" t="str">
        <f t="shared" ref="BT200:BT263" si="22">IF(BN200="","",SUBSTITUTE(BM200," ","")&amp;SUBSTITUTE(BN200," ",""))</f>
        <v/>
      </c>
    </row>
    <row r="201" spans="1:72" ht="14.45">
      <c r="A201" s="44" t="str">
        <f t="shared" si="18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9"/>
        <v>Aderente</v>
      </c>
      <c r="BR201" s="15" t="str">
        <f t="shared" si="20"/>
        <v>*</v>
      </c>
      <c r="BS201" s="15" t="str">
        <f t="shared" si="21"/>
        <v>*</v>
      </c>
      <c r="BT201" s="157" t="str">
        <f t="shared" si="22"/>
        <v/>
      </c>
    </row>
    <row r="202" spans="1:72" ht="14.45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>
      <c r="A264" s="44" t="str">
        <f t="shared" ref="A264:A327" si="23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4">IF(AND(BR264&lt;1,BS264&lt;1),"Produção e Intervalo",IF(BR264&lt;1,"Intervalo",IF(BS264&lt;1,"Produção","Aderente")))</f>
        <v>Aderente</v>
      </c>
      <c r="BR264" s="15" t="str">
        <f t="shared" ref="BR264:BR327" si="25">IF(OR(B264="",F264=""),"*",AY264/P264)</f>
        <v>*</v>
      </c>
      <c r="BS264" s="15" t="str">
        <f t="shared" ref="BS264:BS327" si="26">IF(OR(B264="",F264=""),"*",BA264/Q264)</f>
        <v>*</v>
      </c>
      <c r="BT264" s="157" t="str">
        <f t="shared" ref="BT264:BT327" si="27">IF(BN264="","",SUBSTITUTE(BM264," ","")&amp;SUBSTITUTE(BN264," ",""))</f>
        <v/>
      </c>
    </row>
    <row r="265" spans="1:72" ht="14.45">
      <c r="A265" s="44" t="str">
        <f t="shared" si="23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4"/>
        <v>Aderente</v>
      </c>
      <c r="BR265" s="15" t="str">
        <f t="shared" si="25"/>
        <v>*</v>
      </c>
      <c r="BS265" s="15" t="str">
        <f t="shared" si="26"/>
        <v>*</v>
      </c>
      <c r="BT265" s="157" t="str">
        <f t="shared" si="27"/>
        <v/>
      </c>
    </row>
    <row r="266" spans="1:72" ht="14.45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>
      <c r="A328" s="44" t="str">
        <f t="shared" ref="A328:A391" si="28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9">IF(AND(BR328&lt;1,BS328&lt;1),"Produção e Intervalo",IF(BR328&lt;1,"Intervalo",IF(BS328&lt;1,"Produção","Aderente")))</f>
        <v>Aderente</v>
      </c>
      <c r="BR328" s="15" t="str">
        <f t="shared" ref="BR328:BR391" si="30">IF(OR(B328="",F328=""),"*",AY328/P328)</f>
        <v>*</v>
      </c>
      <c r="BS328" s="15" t="str">
        <f t="shared" ref="BS328:BS391" si="31">IF(OR(B328="",F328=""),"*",BA328/Q328)</f>
        <v>*</v>
      </c>
      <c r="BT328" s="157" t="str">
        <f t="shared" ref="BT328:BT391" si="32">IF(BN328="","",SUBSTITUTE(BM328," ","")&amp;SUBSTITUTE(BN328," ",""))</f>
        <v/>
      </c>
    </row>
    <row r="329" spans="1:72" ht="14.45">
      <c r="A329" s="44" t="str">
        <f t="shared" si="28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9"/>
        <v>Aderente</v>
      </c>
      <c r="BR329" s="15" t="str">
        <f t="shared" si="30"/>
        <v>*</v>
      </c>
      <c r="BS329" s="15" t="str">
        <f t="shared" si="31"/>
        <v>*</v>
      </c>
      <c r="BT329" s="157" t="str">
        <f t="shared" si="32"/>
        <v/>
      </c>
    </row>
    <row r="330" spans="1:72" ht="14.45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>
      <c r="A392" s="44" t="str">
        <f t="shared" ref="A392:A455" si="33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4">IF(AND(BR392&lt;1,BS392&lt;1),"Produção e Intervalo",IF(BR392&lt;1,"Intervalo",IF(BS392&lt;1,"Produção","Aderente")))</f>
        <v>Aderente</v>
      </c>
      <c r="BR392" s="15" t="str">
        <f t="shared" ref="BR392:BR455" si="35">IF(OR(B392="",F392=""),"*",AY392/P392)</f>
        <v>*</v>
      </c>
      <c r="BS392" s="15" t="str">
        <f t="shared" ref="BS392:BS455" si="36">IF(OR(B392="",F392=""),"*",BA392/Q392)</f>
        <v>*</v>
      </c>
      <c r="BT392" s="157" t="str">
        <f t="shared" ref="BT392:BT455" si="37">IF(BN392="","",SUBSTITUTE(BM392," ","")&amp;SUBSTITUTE(BN392," ",""))</f>
        <v/>
      </c>
    </row>
    <row r="393" spans="1:72" ht="14.45">
      <c r="A393" s="44" t="str">
        <f t="shared" si="33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4"/>
        <v>Aderente</v>
      </c>
      <c r="BR393" s="15" t="str">
        <f t="shared" si="35"/>
        <v>*</v>
      </c>
      <c r="BS393" s="15" t="str">
        <f t="shared" si="36"/>
        <v>*</v>
      </c>
      <c r="BT393" s="157" t="str">
        <f t="shared" si="37"/>
        <v/>
      </c>
    </row>
    <row r="394" spans="1:72" ht="14.45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>
      <c r="A456" s="44" t="str">
        <f t="shared" ref="A456:A519" si="38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9">IF(AND(BR456&lt;1,BS456&lt;1),"Produção e Intervalo",IF(BR456&lt;1,"Intervalo",IF(BS456&lt;1,"Produção","Aderente")))</f>
        <v>Aderente</v>
      </c>
      <c r="BR456" s="15" t="str">
        <f t="shared" ref="BR456:BR519" si="40">IF(OR(B456="",F456=""),"*",AY456/P456)</f>
        <v>*</v>
      </c>
      <c r="BS456" s="15" t="str">
        <f t="shared" ref="BS456:BS519" si="41">IF(OR(B456="",F456=""),"*",BA456/Q456)</f>
        <v>*</v>
      </c>
      <c r="BT456" s="157" t="str">
        <f t="shared" ref="BT456:BT519" si="42">IF(BN456="","",SUBSTITUTE(BM456," ","")&amp;SUBSTITUTE(BN456," ",""))</f>
        <v/>
      </c>
    </row>
    <row r="457" spans="1:72" ht="14.45">
      <c r="A457" s="44" t="str">
        <f t="shared" si="38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9"/>
        <v>Aderente</v>
      </c>
      <c r="BR457" s="15" t="str">
        <f t="shared" si="40"/>
        <v>*</v>
      </c>
      <c r="BS457" s="15" t="str">
        <f t="shared" si="41"/>
        <v>*</v>
      </c>
      <c r="BT457" s="157" t="str">
        <f t="shared" si="42"/>
        <v/>
      </c>
    </row>
    <row r="458" spans="1:72" ht="14.45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>
      <c r="A520" s="44" t="str">
        <f t="shared" ref="A520:A583" si="43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4">IF(AND(BR520&lt;1,BS520&lt;1),"Produção e Intervalo",IF(BR520&lt;1,"Intervalo",IF(BS520&lt;1,"Produção","Aderente")))</f>
        <v>Aderente</v>
      </c>
      <c r="BR520" s="15" t="str">
        <f t="shared" ref="BR520:BR583" si="45">IF(OR(B520="",F520=""),"*",AY520/P520)</f>
        <v>*</v>
      </c>
      <c r="BS520" s="15" t="str">
        <f t="shared" ref="BS520:BS583" si="46">IF(OR(B520="",F520=""),"*",BA520/Q520)</f>
        <v>*</v>
      </c>
      <c r="BT520" s="157" t="str">
        <f t="shared" ref="BT520:BT583" si="47">IF(BN520="","",SUBSTITUTE(BM520," ","")&amp;SUBSTITUTE(BN520," ",""))</f>
        <v/>
      </c>
    </row>
    <row r="521" spans="1:72" ht="14.45">
      <c r="A521" s="44" t="str">
        <f t="shared" si="43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4"/>
        <v>Aderente</v>
      </c>
      <c r="BR521" s="15" t="str">
        <f t="shared" si="45"/>
        <v>*</v>
      </c>
      <c r="BS521" s="15" t="str">
        <f t="shared" si="46"/>
        <v>*</v>
      </c>
      <c r="BT521" s="157" t="str">
        <f t="shared" si="47"/>
        <v/>
      </c>
    </row>
    <row r="522" spans="1:72" ht="14.45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>
      <c r="A584" s="44" t="str">
        <f t="shared" ref="A584:A647" si="48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9">IF(AND(BR584&lt;1,BS584&lt;1),"Produção e Intervalo",IF(BR584&lt;1,"Intervalo",IF(BS584&lt;1,"Produção","Aderente")))</f>
        <v>Aderente</v>
      </c>
      <c r="BR584" s="15" t="str">
        <f t="shared" ref="BR584:BR647" si="50">IF(OR(B584="",F584=""),"*",AY584/P584)</f>
        <v>*</v>
      </c>
      <c r="BS584" s="15" t="str">
        <f t="shared" ref="BS584:BS647" si="51">IF(OR(B584="",F584=""),"*",BA584/Q584)</f>
        <v>*</v>
      </c>
      <c r="BT584" s="157" t="str">
        <f t="shared" ref="BT584:BT647" si="52">IF(BN584="","",SUBSTITUTE(BM584," ","")&amp;SUBSTITUTE(BN584," ",""))</f>
        <v/>
      </c>
    </row>
    <row r="585" spans="1:72" ht="14.45">
      <c r="A585" s="44" t="str">
        <f t="shared" si="48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9"/>
        <v>Aderente</v>
      </c>
      <c r="BR585" s="15" t="str">
        <f t="shared" si="50"/>
        <v>*</v>
      </c>
      <c r="BS585" s="15" t="str">
        <f t="shared" si="51"/>
        <v>*</v>
      </c>
      <c r="BT585" s="157" t="str">
        <f t="shared" si="52"/>
        <v/>
      </c>
    </row>
    <row r="586" spans="1:72" ht="14.45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>
      <c r="A648" s="44" t="str">
        <f t="shared" ref="A648:A711" si="53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4">IF(AND(BR648&lt;1,BS648&lt;1),"Produção e Intervalo",IF(BR648&lt;1,"Intervalo",IF(BS648&lt;1,"Produção","Aderente")))</f>
        <v>Aderente</v>
      </c>
      <c r="BR648" s="15" t="str">
        <f t="shared" ref="BR648:BR711" si="55">IF(OR(B648="",F648=""),"*",AY648/P648)</f>
        <v>*</v>
      </c>
      <c r="BS648" s="15" t="str">
        <f t="shared" ref="BS648:BS711" si="56">IF(OR(B648="",F648=""),"*",BA648/Q648)</f>
        <v>*</v>
      </c>
      <c r="BT648" s="157" t="str">
        <f t="shared" ref="BT648:BT711" si="57">IF(BN648="","",SUBSTITUTE(BM648," ","")&amp;SUBSTITUTE(BN648," ",""))</f>
        <v/>
      </c>
    </row>
    <row r="649" spans="1:72" ht="14.45">
      <c r="A649" s="44" t="str">
        <f t="shared" si="53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4"/>
        <v>Aderente</v>
      </c>
      <c r="BR649" s="15" t="str">
        <f t="shared" si="55"/>
        <v>*</v>
      </c>
      <c r="BS649" s="15" t="str">
        <f t="shared" si="56"/>
        <v>*</v>
      </c>
      <c r="BT649" s="157" t="str">
        <f t="shared" si="57"/>
        <v/>
      </c>
    </row>
    <row r="650" spans="1:72" ht="14.45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>
      <c r="A712" s="44" t="str">
        <f t="shared" ref="A712:A775" si="58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9">IF(AND(BR712&lt;1,BS712&lt;1),"Produção e Intervalo",IF(BR712&lt;1,"Intervalo",IF(BS712&lt;1,"Produção","Aderente")))</f>
        <v>Aderente</v>
      </c>
      <c r="BR712" s="15" t="str">
        <f t="shared" ref="BR712:BR775" si="60">IF(OR(B712="",F712=""),"*",AY712/P712)</f>
        <v>*</v>
      </c>
      <c r="BS712" s="15" t="str">
        <f t="shared" ref="BS712:BS775" si="61">IF(OR(B712="",F712=""),"*",BA712/Q712)</f>
        <v>*</v>
      </c>
      <c r="BT712" s="157" t="str">
        <f t="shared" ref="BT712:BT775" si="62">IF(BN712="","",SUBSTITUTE(BM712," ","")&amp;SUBSTITUTE(BN712," ",""))</f>
        <v/>
      </c>
    </row>
    <row r="713" spans="1:72" ht="14.45">
      <c r="A713" s="44" t="str">
        <f t="shared" si="58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9"/>
        <v>Aderente</v>
      </c>
      <c r="BR713" s="15" t="str">
        <f t="shared" si="60"/>
        <v>*</v>
      </c>
      <c r="BS713" s="15" t="str">
        <f t="shared" si="61"/>
        <v>*</v>
      </c>
      <c r="BT713" s="157" t="str">
        <f t="shared" si="62"/>
        <v/>
      </c>
    </row>
    <row r="714" spans="1:72" ht="14.45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>
      <c r="A776" s="44" t="str">
        <f t="shared" ref="A776:A801" si="6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4">IF(AND(BR776&lt;1,BS776&lt;1),"Produção e Intervalo",IF(BR776&lt;1,"Intervalo",IF(BS776&lt;1,"Produção","Aderente")))</f>
        <v>Aderente</v>
      </c>
      <c r="BR776" s="15" t="str">
        <f t="shared" ref="BR776:BR801" si="65">IF(OR(B776="",F776=""),"*",AY776/P776)</f>
        <v>*</v>
      </c>
      <c r="BS776" s="15" t="str">
        <f t="shared" ref="BS776:BS801" si="66">IF(OR(B776="",F776=""),"*",BA776/Q776)</f>
        <v>*</v>
      </c>
      <c r="BT776" s="157" t="str">
        <f t="shared" ref="BT776:BT801" si="67">IF(BN776="","",SUBSTITUTE(BM776," ","")&amp;SUBSTITUTE(BN776," ",""))</f>
        <v/>
      </c>
    </row>
    <row r="777" spans="1:72" ht="14.45">
      <c r="A777" s="44" t="str">
        <f t="shared" si="6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4"/>
        <v>Aderente</v>
      </c>
      <c r="BR777" s="15" t="str">
        <f t="shared" si="65"/>
        <v>*</v>
      </c>
      <c r="BS777" s="15" t="str">
        <f t="shared" si="66"/>
        <v>*</v>
      </c>
      <c r="BT777" s="157" t="str">
        <f t="shared" si="67"/>
        <v/>
      </c>
    </row>
    <row r="778" spans="1:72" ht="14.45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>
      <c r="A802" t="str">
        <f>D802&amp;B802</f>
        <v/>
      </c>
      <c r="C802" t="str">
        <f>IF(BS_CONTROLE[[#This Row],[DATA]]="","",WEEKNUM(BS_CONTROLE[[#This Row],[DATA]]))</f>
        <v/>
      </c>
      <c r="G802" t="str">
        <f>IF(D802="","*",VLOOKUP(F802,BS_ATIVIDADE[#All],3,FALSE))</f>
        <v>*</v>
      </c>
      <c r="M802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6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2" t="str">
        <f>IFERROR(_xlfn.XLOOKUP(F802, BS_ATIVIDADE[ATIVIDADE],BS_ATIVIDADE[UNIDADE] ), "*")</f>
        <v>*</v>
      </c>
      <c r="S80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69" t="str">
        <f>IFERROR(_xlfn.XLOOKUP(J802, BASE_MAPA!$B$2:$B$408, BASE_MAPA!$G$2:$G$408), "ERRO")</f>
        <v>ERRO</v>
      </c>
      <c r="AI802" t="str">
        <f>IF(BS_CONTROLE[[#This Row],[Atividade]]=0, "-", BS_CONTROLE[[#This Row],[Atividade]])</f>
        <v>-</v>
      </c>
      <c r="AJ802" t="str">
        <f>IF(D802="","*",VLOOKUP(AI802,BS_ATIVIDADE[#Data],3,FALSE))</f>
        <v>*</v>
      </c>
      <c r="AK802" s="69" t="str">
        <f>IF(BS_CONTROLE[[#This Row],[Local - Partida]]=0, "-", BS_CONTROLE[[#This Row],[Local - Partida]])</f>
        <v>-</v>
      </c>
      <c r="AL802" s="69" t="str">
        <f>IF(BS_CONTROLE[[#This Row],[Local - Encerramento]]=0, "-", BS_CONTROLE[[#This Row],[Local - Encerramento]])</f>
        <v>-</v>
      </c>
      <c r="AM802" s="69" t="str">
        <f>IF(BS_CONTROLE[[#This Row],[Entre - Estações]]=0, "-", BS_CONTROLE[[#This Row],[Entre - Estações]])</f>
        <v>-</v>
      </c>
      <c r="AN802" s="69" t="str">
        <f>IF(BS_CONTROLE[[#This Row],[SB]]=0, "-", BS_CONTROLE[[#This Row],[SB]])</f>
        <v>-</v>
      </c>
      <c r="AO802" t="str">
        <f>IF(BS_CONTROLE[[#This Row],[SUB]]=0, "-", BS_CONTROLE[[#This Row],[SUB]])</f>
        <v>-</v>
      </c>
      <c r="AP802" t="str">
        <f>IF(BS_CONTROLE[[#This Row],[KM - Inicio]]=0, "-", BS_CONTROLE[[#This Row],[KM - Inicio]])</f>
        <v>-</v>
      </c>
      <c r="AQ802" t="str">
        <f>IF(BS_CONTROLE[[#This Row],[KM - Fim]]=0, "-", BS_CONTROLE[[#This Row],[KM - Fim]])</f>
        <v>-</v>
      </c>
      <c r="AY802" t="str">
        <f>IF(D802="","*",IFERROR(IF(ISODD(COUNT(AS802:AX802)),"ERRO",SUM((AT802-AS802),(AV802-AU802),(AX802-AW802))),"ERRO"))</f>
        <v>*</v>
      </c>
      <c r="BB802" t="str">
        <f>IFERROR(_xlfn.XLOOKUP(AI802, BS_ATIVIDADE[ATIVIDADE],BS_ATIVIDADE[UNIDADE] ), "*")</f>
        <v>*</v>
      </c>
      <c r="BC802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t="str">
        <f>IFERROR(_xlfn.XLOOKUP(AO802, BASE_MAPA!$B$2:$B$408, BASE_MAPA!$G$2:$G$408), "ERRO")</f>
        <v>ERRO</v>
      </c>
      <c r="BF802" t="str">
        <f>IF(BS_CONTROLE[[#This Row],[Responsavel pelo boletim]]=0, "-", BS_CONTROLE[[#This Row],[Responsavel pelo boletim]])</f>
        <v>-</v>
      </c>
      <c r="BQ802" t="str">
        <f>IF(AND(BR802&lt;1,BS802&lt;1),"Produção e Intervalo",IF(BR802&lt;1,"Intervalo",IF(BS802&lt;1,"Produção","Aderente")))</f>
        <v>Aderente</v>
      </c>
      <c r="BR802" t="str">
        <f>IF(OR(B802="",F802=""),"*",AY802/P802)</f>
        <v>*</v>
      </c>
      <c r="BS802" t="str">
        <f>IF(OR(B802="",F802=""),"*",BA802/Q802)</f>
        <v>*</v>
      </c>
    </row>
    <row r="804" spans="1:72">
      <c r="AT804" s="211" t="s">
        <v>1409</v>
      </c>
    </row>
  </sheetData>
  <protectedRanges>
    <protectedRange sqref="J6:K6 J25:K801" name="Range1_8_1"/>
    <protectedRange sqref="O6:Q6 O25:Q801" name="Range1_9_1"/>
    <protectedRange sqref="V6:Y6 W24 V25:Y82 V83 X83:Y83 V84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9" operator="equal">
      <formula>"ERRO"</formula>
    </cfRule>
  </conditionalFormatting>
  <conditionalFormatting sqref="X4 Y1:Z801">
    <cfRule type="cellIs" dxfId="120" priority="18488" operator="equal">
      <formula>"OPORTUNIDADE"</formula>
    </cfRule>
  </conditionalFormatting>
  <conditionalFormatting sqref="AZ6:AZ801">
    <cfRule type="expression" dxfId="119" priority="18483">
      <formula>$BU6=1</formula>
    </cfRule>
  </conditionalFormatting>
  <conditionalFormatting sqref="BQ6:BQ801">
    <cfRule type="cellIs" dxfId="118" priority="18494" operator="equal">
      <formula>"Produção e Intervalo"</formula>
    </cfRule>
    <cfRule type="cellIs" dxfId="117" priority="18495" operator="equal">
      <formula>"Aderente"</formula>
    </cfRule>
    <cfRule type="cellIs" dxfId="116" priority="18496" operator="equal">
      <formula>"Intervalo"</formula>
    </cfRule>
    <cfRule type="cellIs" dxfId="115" priority="18497" operator="equal">
      <formula>"Produção"</formula>
    </cfRule>
    <cfRule type="cellIs" dxfId="114" priority="18498" operator="equal">
      <formula>"ERRO"</formula>
    </cfRule>
  </conditionalFormatting>
  <conditionalFormatting sqref="BR6:BS801">
    <cfRule type="cellIs" dxfId="113" priority="18476" operator="equal">
      <formula>"*"</formula>
    </cfRule>
    <cfRule type="cellIs" dxfId="112" priority="18477" operator="greaterThanOrEqual">
      <formula>1</formula>
    </cfRule>
    <cfRule type="cellIs" dxfId="111" priority="18478" operator="lessThan">
      <formula>1</formula>
    </cfRule>
  </conditionalFormatting>
  <conditionalFormatting sqref="Y6:Z801">
    <cfRule type="cellIs" dxfId="110" priority="18424" operator="equal">
      <formula>"NÃO"</formula>
    </cfRule>
    <cfRule type="cellIs" dxfId="109" priority="18425" operator="equal">
      <formula>"SIM"</formula>
    </cfRule>
  </conditionalFormatting>
  <conditionalFormatting sqref="Y1047864:Y1048576">
    <cfRule type="cellIs" dxfId="108" priority="18305" operator="equal">
      <formula>"OPORTUNIDADE"</formula>
    </cfRule>
  </conditionalFormatting>
  <conditionalFormatting sqref="Y1047864:Y1048576">
    <cfRule type="cellIs" dxfId="107" priority="18303" operator="equal">
      <formula>"NÃO"</formula>
    </cfRule>
    <cfRule type="cellIs" dxfId="106" priority="18304" operator="equal">
      <formula>"SIM"</formula>
    </cfRule>
  </conditionalFormatting>
  <conditionalFormatting sqref="BK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01 BK75 BK63:BK64 BK66:BK73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5">
      <iconSet showValue="0">
        <cfvo type="percent" val="0"/>
        <cfvo type="num" val="1"/>
        <cfvo type="num" val="1" gte="0"/>
      </iconSet>
    </cfRule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1"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1 BN78:BO78" xr:uid="{0374E4CD-E1C2-4373-A381-0828C9AFF6FF}">
      <formula1>IMPCAUSADOR</formula1>
    </dataValidation>
    <dataValidation type="list" allowBlank="1" showInputMessage="1" showErrorMessage="1" sqref="BN6:BN14 BN16:BN54 BN56:BN73 BN75:BN77 BN79:BN801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M7" sqref="M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1410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1411</v>
      </c>
      <c r="E3" s="186" t="s">
        <v>1412</v>
      </c>
      <c r="F3" s="186" t="s">
        <v>1413</v>
      </c>
      <c r="G3" s="186" t="s">
        <v>1414</v>
      </c>
      <c r="H3" s="186" t="s">
        <v>1415</v>
      </c>
    </row>
    <row r="4" spans="3:8">
      <c r="C4" s="187" t="s">
        <v>240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1416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1417</v>
      </c>
      <c r="D10" s="187">
        <v>9049</v>
      </c>
      <c r="E10" s="188">
        <v>46044</v>
      </c>
      <c r="F10" s="187" t="s">
        <v>1418</v>
      </c>
      <c r="G10" s="187" t="s">
        <v>1419</v>
      </c>
      <c r="H10" s="187"/>
    </row>
    <row r="11" spans="3:8">
      <c r="C11" s="187" t="s">
        <v>1417</v>
      </c>
      <c r="D11" s="187">
        <v>9044</v>
      </c>
      <c r="E11" s="188">
        <v>46044</v>
      </c>
      <c r="F11" s="187" t="s">
        <v>1420</v>
      </c>
      <c r="G11" s="187" t="s">
        <v>1421</v>
      </c>
      <c r="H11" s="187"/>
    </row>
    <row r="12" spans="3:8">
      <c r="C12" s="187" t="s">
        <v>1417</v>
      </c>
      <c r="D12" s="187">
        <v>762</v>
      </c>
      <c r="E12" s="188">
        <v>46044</v>
      </c>
      <c r="F12" s="187" t="s">
        <v>1422</v>
      </c>
      <c r="G12" s="187" t="s">
        <v>1421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1423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1424</v>
      </c>
      <c r="C4" s="191" t="s">
        <v>1425</v>
      </c>
      <c r="D4" s="191" t="s">
        <v>1426</v>
      </c>
      <c r="E4" s="191" t="s">
        <v>1427</v>
      </c>
      <c r="F4" s="191" t="s">
        <v>368</v>
      </c>
      <c r="G4" s="191" t="s">
        <v>1428</v>
      </c>
    </row>
    <row r="5" spans="2:7">
      <c r="B5" s="192" t="s">
        <v>1429</v>
      </c>
      <c r="C5" s="192">
        <v>309525</v>
      </c>
      <c r="D5" s="192" t="s">
        <v>1430</v>
      </c>
      <c r="E5" s="192" t="s">
        <v>249</v>
      </c>
      <c r="F5" s="192" t="s">
        <v>1431</v>
      </c>
      <c r="G5" s="193">
        <v>46296</v>
      </c>
    </row>
    <row r="6" spans="2:7">
      <c r="B6" s="192" t="s">
        <v>1432</v>
      </c>
      <c r="C6" s="192">
        <v>257410</v>
      </c>
      <c r="D6" s="192" t="s">
        <v>1433</v>
      </c>
      <c r="E6" s="192" t="s">
        <v>249</v>
      </c>
      <c r="F6" s="192" t="s">
        <v>1431</v>
      </c>
      <c r="G6" s="193"/>
    </row>
    <row r="7" spans="2:7">
      <c r="B7" s="192" t="s">
        <v>1259</v>
      </c>
      <c r="C7" s="192">
        <v>256875</v>
      </c>
      <c r="D7" s="192" t="s">
        <v>1434</v>
      </c>
      <c r="E7" s="192" t="s">
        <v>249</v>
      </c>
      <c r="F7" s="192" t="s">
        <v>1431</v>
      </c>
      <c r="G7" s="193">
        <v>46296</v>
      </c>
    </row>
    <row r="8" spans="2:7">
      <c r="B8" s="192" t="s">
        <v>1435</v>
      </c>
      <c r="C8" s="192">
        <v>257278</v>
      </c>
      <c r="D8" s="192" t="s">
        <v>1436</v>
      </c>
      <c r="E8" s="192" t="s">
        <v>240</v>
      </c>
      <c r="F8" s="192" t="s">
        <v>1437</v>
      </c>
      <c r="G8" s="193">
        <v>46235</v>
      </c>
    </row>
    <row r="9" spans="2:7">
      <c r="B9" s="192" t="s">
        <v>1438</v>
      </c>
      <c r="C9" s="192">
        <v>257033</v>
      </c>
      <c r="D9" s="192" t="s">
        <v>1439</v>
      </c>
      <c r="E9" s="192" t="s">
        <v>240</v>
      </c>
      <c r="F9" s="192" t="s">
        <v>385</v>
      </c>
      <c r="G9" s="192" t="s">
        <v>1440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1441</v>
      </c>
      <c r="C2" s="83" t="s">
        <v>1160</v>
      </c>
      <c r="D2" s="83" t="s">
        <v>1162</v>
      </c>
      <c r="E2" s="83" t="s">
        <v>1442</v>
      </c>
      <c r="F2" s="83" t="s">
        <v>1443</v>
      </c>
      <c r="G2" s="83" t="s">
        <v>1444</v>
      </c>
      <c r="H2" s="83" t="s">
        <v>1445</v>
      </c>
      <c r="I2" s="83" t="s">
        <v>1446</v>
      </c>
      <c r="J2" s="83" t="s">
        <v>1447</v>
      </c>
      <c r="K2" s="109" t="s">
        <v>1448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*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IF(FN_MC!Y95="","*",FN_MC!Y95)</f>
        <v>*</v>
      </c>
      <c r="C91" s="101">
        <f>IF(FN_MC!B95="","*",FN_MC!B95)</f>
        <v>46087</v>
      </c>
      <c r="D91" s="101" t="str">
        <f>IF(FN_MC!D95="","*",FN_MC!D95)</f>
        <v>V48</v>
      </c>
      <c r="E91" s="101" t="str">
        <f>IF(FN_MC!H95="","*",FN_MC!H95)</f>
        <v>TVI2</v>
      </c>
      <c r="F91" s="114" t="str">
        <f>IF(FN_MC!M95="","*",FN_MC!M95)</f>
        <v>TVI-TJA</v>
      </c>
      <c r="G91" s="101" t="str">
        <f>IF(FN_MC!I95="","*",FN_MC!I95)</f>
        <v>TVI2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>
        <f>IF(FN_MC!B96="","*",FN_MC!B96)</f>
        <v>46087</v>
      </c>
      <c r="D92" s="101" t="str">
        <f>IF(FN_MC!D96="","*",FN_MC!D96)</f>
        <v>V66</v>
      </c>
      <c r="E92" s="101" t="str">
        <f>IF(FN_MC!H96="","*",FN_MC!H96)</f>
        <v>TID</v>
      </c>
      <c r="F92" s="114" t="str">
        <f>IF(FN_MC!M96="","*",FN_MC!M96)</f>
        <v>TMO-TCE</v>
      </c>
      <c r="G92" s="101" t="str">
        <f>IF(FN_MC!I96="","*",FN_MC!I96)</f>
        <v>TID</v>
      </c>
      <c r="H92" s="101" t="str">
        <f>IF(FN_MC!AB96="","*",FN_MC!AB96)</f>
        <v>FIXO</v>
      </c>
      <c r="I92" s="101" t="str">
        <f>IF(FN_MC!AC96="","*",FN_MC!AC96)</f>
        <v>*</v>
      </c>
      <c r="J92" s="102">
        <f>IF(FN_MC!AA96="","*",FN_MC!AA96)</f>
        <v>1</v>
      </c>
      <c r="K92" s="112">
        <f>IF(FN_MC!AD96="","*",FN_MC!AD96)</f>
        <v>0.29166666666666669</v>
      </c>
    </row>
    <row r="93" spans="2:11" hidden="1">
      <c r="B93" s="100" t="str">
        <f>IF(FN_MC!Y97="","*",FN_MC!Y97)</f>
        <v>*</v>
      </c>
      <c r="C93" s="101">
        <f>IF(FN_MC!B97="","*",FN_MC!B97)</f>
        <v>46087</v>
      </c>
      <c r="D93" s="101" t="str">
        <f>IF(FN_MC!D97="","*",FN_MC!D97)</f>
        <v>E46</v>
      </c>
      <c r="E93" s="101" t="str">
        <f>IF(FN_MC!H97="","*",FN_MC!H97)</f>
        <v>TIN</v>
      </c>
      <c r="F93" s="114" t="str">
        <f>IF(FN_MC!M97="","*",FN_MC!M97)</f>
        <v>TIN</v>
      </c>
      <c r="G93" s="101" t="str">
        <f>IF(FN_MC!I97="","*",FN_MC!I97)</f>
        <v>TIN</v>
      </c>
      <c r="H93" s="101" t="str">
        <f>IF(FN_MC!AB97="","*",FN_MC!AB97)</f>
        <v>ESCALA</v>
      </c>
      <c r="I93" s="101" t="str">
        <f>IF(FN_MC!AC97="","*",FN_MC!AC97)</f>
        <v>*</v>
      </c>
      <c r="J93" s="102">
        <f>IF(FN_MC!AA97="","*",FN_MC!AA97)</f>
        <v>2</v>
      </c>
      <c r="K93" s="112">
        <f>IF(FN_MC!AD97="","*",FN_MC!AD97)</f>
        <v>0.29166666666666669</v>
      </c>
    </row>
    <row r="94" spans="2:11" hidden="1">
      <c r="B94" s="100" t="str">
        <f>IF(FN_MC!Y98="","*",FN_MC!Y98)</f>
        <v>*</v>
      </c>
      <c r="C94" s="101">
        <f>IF(FN_MC!B98="","*",FN_MC!B98)</f>
        <v>46087</v>
      </c>
      <c r="D94" s="101" t="str">
        <f>IF(FN_MC!D98="","*",FN_MC!D98)</f>
        <v>V80</v>
      </c>
      <c r="E94" s="101" t="str">
        <f>IF(FN_MC!H98="","*",FN_MC!H98)</f>
        <v>TAP</v>
      </c>
      <c r="F94" s="114" t="str">
        <f>IF(FN_MC!M98="","*",FN_MC!M98)</f>
        <v>TAP-TLG</v>
      </c>
      <c r="G94" s="101" t="str">
        <f>IF(FN_MC!I98="","*",FN_MC!I98)</f>
        <v>TVI</v>
      </c>
      <c r="H94" s="101" t="str">
        <f>IF(FN_MC!AB98="","*",FN_MC!AB98)</f>
        <v>FIXO</v>
      </c>
      <c r="I94" s="101" t="str">
        <f>IF(FN_MC!AC98="","*",FN_MC!AC98)</f>
        <v>*</v>
      </c>
      <c r="J94" s="102">
        <f>IF(FN_MC!AA98="","*",FN_MC!AA98)</f>
        <v>1</v>
      </c>
      <c r="K94" s="112">
        <f>IF(FN_MC!AD98="","*",FN_MC!AD98)</f>
        <v>0.29166666666666669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>
        <f>IF(FN_MC!B101="","*",FN_MC!B101)</f>
        <v>46087</v>
      </c>
      <c r="D97" s="101" t="str">
        <f>IF(FN_MC!D101="","*",FN_MC!D101)</f>
        <v>E18</v>
      </c>
      <c r="E97" s="101" t="str">
        <f>IF(FN_MC!H101="","*",FN_MC!H101)</f>
        <v>ZIQZQY</v>
      </c>
      <c r="F97" s="114" t="str">
        <f>IF(FN_MC!M101="","*",FN_MC!M101)</f>
        <v>ZIQ-ZQY</v>
      </c>
      <c r="G97" s="101" t="str">
        <f>IF(FN_MC!I101="","*",FN_MC!I101)</f>
        <v>ZIQZQY</v>
      </c>
      <c r="H97" s="101" t="str">
        <f>IF(FN_MC!AB101="","*",FN_MC!AB101)</f>
        <v>FIXO</v>
      </c>
      <c r="I97" s="101" t="str">
        <f>IF(FN_MC!AC101="","*",FN_MC!AC101)</f>
        <v>*</v>
      </c>
      <c r="J97" s="102">
        <f>IF(FN_MC!AA101="","*",FN_MC!AA101)</f>
        <v>1</v>
      </c>
      <c r="K97" s="112">
        <f>IF(FN_MC!AD101="","*",FN_MC!AD101)</f>
        <v>0.29166666666666669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-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H1" workbookViewId="0">
      <selection activeCell="I911" sqref="I911:I91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1449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1450</v>
      </c>
      <c r="B2" s="91" t="s">
        <v>1451</v>
      </c>
      <c r="C2" s="91" t="s">
        <v>7</v>
      </c>
      <c r="D2" s="92" t="s">
        <v>1175</v>
      </c>
      <c r="E2" s="92" t="s">
        <v>368</v>
      </c>
      <c r="F2" s="92" t="s">
        <v>1452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1453</v>
      </c>
      <c r="T2" s="94" t="s">
        <v>1178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*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*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*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IF(FN_MC!Y88="","*",FN_MC!Y88)</f>
        <v>*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17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20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IF(FN_MC!Y91="","*",FN_MC!Y91)</f>
        <v>*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IF(FN_MC!Y92="","*",FN_MC!Y92)</f>
        <v>*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2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IF(FN_MC!Y94="","*",FN_MC!Y94)</f>
        <v>*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1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IF(FN_MC!Y95="","*",FN_MC!Y95)</f>
        <v>*</v>
      </c>
      <c r="B95" s="95" t="str">
        <f>IF(FN_MC!X95="","*",FN_MC!X95)</f>
        <v>Contrato</v>
      </c>
      <c r="C95" s="95" t="str">
        <f>IF(FN_MC!Z95="","*",FN_MC!Z95)</f>
        <v>*</v>
      </c>
      <c r="D95" s="96" t="str">
        <f>IF(FN_MC!S95="","*",FN_MC!S95)</f>
        <v>FERRONORTE</v>
      </c>
      <c r="E95" s="96" t="str">
        <f>IF(FN_MC!T95="","*",FN_MC!T95)</f>
        <v>TMI-TCS</v>
      </c>
      <c r="F95" s="96">
        <f>IF(FN_MC!B95="","*",FN_MC!B95)</f>
        <v>46087</v>
      </c>
      <c r="G95" s="96" t="str">
        <f>IF(FN_MC!D95="","*",FN_MC!D95)</f>
        <v>V48</v>
      </c>
      <c r="H95" s="96" t="str">
        <f>IF(FN_MC!F95="","*",FN_MC!F95)</f>
        <v>MODERNIZAÇÃO - SOCADORA</v>
      </c>
      <c r="I95" s="96" t="str">
        <f>IF(FN_MC!H95="","*",FN_MC!H95)</f>
        <v>TVI2</v>
      </c>
      <c r="J95" s="96" t="str">
        <f>IF(FN_MC!I95="","*",FN_MC!I95)</f>
        <v>TVI2</v>
      </c>
      <c r="K95" s="96" t="str">
        <f>IF(FN_MC!M95="","*",FN_MC!M95)</f>
        <v>TVI-TJA</v>
      </c>
      <c r="L95" s="196" t="str">
        <f>IF(FN_MC!N95="","*",FN_MC!N95)</f>
        <v>TVI239</v>
      </c>
      <c r="M95" s="97">
        <f>IF(FN_MC!J95="","*",FN_MC!J95)</f>
        <v>74</v>
      </c>
      <c r="N95" s="183">
        <f>IF(FN_MC!K95="","*",FN_MC!K95)</f>
        <v>237.47200000000001</v>
      </c>
      <c r="O95" s="183">
        <f>IF(FN_MC!L95="","*",FN_MC!L95)</f>
        <v>242</v>
      </c>
      <c r="P95" s="107">
        <f>IF(FN_MC!O95="","*",FN_MC!O95)</f>
        <v>0.375</v>
      </c>
      <c r="Q95" s="107">
        <f>IF(FN_MC!P95="","*",FN_MC!P95)</f>
        <v>0.16666666666666666</v>
      </c>
      <c r="R95" s="96" t="str">
        <f>IF(FN_MC!Q95="","*",CONCATENATE(FN_MC!Q95," ",FN_MC!R95))</f>
        <v>1500 M</v>
      </c>
      <c r="S95" s="96" t="str">
        <f>IF(FN_MC!V95="","*",FN_MC!V95)</f>
        <v>Augusto/ Efraim</v>
      </c>
      <c r="T95" s="96" t="str">
        <f>IF(FN_MC!W95="","*",FN_MC!W95)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1835</v>
      </c>
      <c r="W95" s="98">
        <f ca="1">_xlfn.XLOOKUP(G95&amp;$W$2,BS_CONTROLE[CHAVE],BS_CONTROLE[Quantidade_11],"-")</f>
        <v>905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IF(FN_MC!Y96="","*",FN_MC!Y96)</f>
        <v>*</v>
      </c>
      <c r="B96" s="95" t="str">
        <f>IF(FN_MC!X96="","*",FN_MC!X96)</f>
        <v>Oportunidade</v>
      </c>
      <c r="C96" s="95" t="str">
        <f>IF(FN_MC!Z96="","*",FN_MC!Z96)</f>
        <v>*</v>
      </c>
      <c r="D96" s="96" t="str">
        <f>IF(FN_MC!S96="","*",FN_MC!S96)</f>
        <v>FERRONORTE</v>
      </c>
      <c r="E96" s="96" t="str">
        <f>IF(FN_MC!T96="","*",FN_MC!T96)</f>
        <v>TMI-TCS</v>
      </c>
      <c r="F96" s="96">
        <f>IF(FN_MC!B96="","*",FN_MC!B96)</f>
        <v>46087</v>
      </c>
      <c r="G96" s="96" t="str">
        <f>IF(FN_MC!D96="","*",FN_MC!D96)</f>
        <v>V66</v>
      </c>
      <c r="H96" s="96" t="str">
        <f>IF(FN_MC!F96="","*",FN_MC!F96)</f>
        <v>MODERNIZAÇÃO - REGULAGEM</v>
      </c>
      <c r="I96" s="96" t="str">
        <f>IF(FN_MC!H96="","*",FN_MC!H96)</f>
        <v>TID</v>
      </c>
      <c r="J96" s="96" t="str">
        <f>IF(FN_MC!I96="","*",FN_MC!I96)</f>
        <v>TID</v>
      </c>
      <c r="K96" s="96" t="str">
        <f>IF(FN_MC!M96="","*",FN_MC!M96)</f>
        <v>TMO-TCE</v>
      </c>
      <c r="L96" s="196" t="str">
        <f>IF(FN_MC!N96="","*",FN_MC!N96)</f>
        <v>155TCE</v>
      </c>
      <c r="M96" s="97">
        <f>IF(FN_MC!J96="","*",FN_MC!J96)</f>
        <v>74</v>
      </c>
      <c r="N96" s="183">
        <f>IF(FN_MC!K96="","*",FN_MC!K96)</f>
        <v>164.1</v>
      </c>
      <c r="O96" s="183">
        <f>IF(FN_MC!L96="","*",FN_MC!L96)</f>
        <v>167.5</v>
      </c>
      <c r="P96" s="107">
        <f>IF(FN_MC!O96="","*",FN_MC!O96)</f>
        <v>0.39583333333333331</v>
      </c>
      <c r="Q96" s="107">
        <f>IF(FN_MC!P96="","*",FN_MC!P96)</f>
        <v>8.3333333333333329E-2</v>
      </c>
      <c r="R96" s="96" t="str">
        <f>IF(FN_MC!Q96="","*",CONCATENATE(FN_MC!Q96," ",FN_MC!R96))</f>
        <v>3 M</v>
      </c>
      <c r="S96" s="96" t="str">
        <f>IF(FN_MC!V96="","*",FN_MC!V96)</f>
        <v>Augusto/ Efraim</v>
      </c>
      <c r="T96" s="96" t="str">
        <f>IF(FN_MC!W96="","*",FN_MC!W96)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IF(FN_MC!Y97="","*",FN_MC!Y97)</f>
        <v>*</v>
      </c>
      <c r="B97" s="95" t="str">
        <f>IF(FN_MC!X97="","*",FN_MC!X97)</f>
        <v>Oportunidade</v>
      </c>
      <c r="C97" s="95" t="str">
        <f>IF(FN_MC!Z97="","*",FN_MC!Z97)</f>
        <v>*</v>
      </c>
      <c r="D97" s="96" t="str">
        <f>IF(FN_MC!S97="","*",FN_MC!S97)</f>
        <v>FERRONORTE</v>
      </c>
      <c r="E97" s="96" t="str">
        <f>IF(FN_MC!T97="","*",FN_MC!T97)</f>
        <v>TMI-TCS</v>
      </c>
      <c r="F97" s="96">
        <f>IF(FN_MC!B97="","*",FN_MC!B97)</f>
        <v>46087</v>
      </c>
      <c r="G97" s="96" t="str">
        <f>IF(FN_MC!D97="","*",FN_MC!D97)</f>
        <v>E46</v>
      </c>
      <c r="H97" s="96" t="str">
        <f>IF(FN_MC!F97="","*",FN_MC!F97)</f>
        <v>TRILHEIRO - DESCARGA</v>
      </c>
      <c r="I97" s="96" t="str">
        <f>IF(FN_MC!H97="","*",FN_MC!H97)</f>
        <v>TIN</v>
      </c>
      <c r="J97" s="96" t="str">
        <f>IF(FN_MC!I97="","*",FN_MC!I97)</f>
        <v>TIN</v>
      </c>
      <c r="K97" s="96" t="str">
        <f>IF(FN_MC!M97="","*",FN_MC!M97)</f>
        <v>TIN</v>
      </c>
      <c r="L97" s="196" t="str">
        <f>IF(FN_MC!N97="","*",FN_MC!N97)</f>
        <v>TINPAT2</v>
      </c>
      <c r="M97" s="97">
        <f>IF(FN_MC!J97="","*",FN_MC!J97)</f>
        <v>74</v>
      </c>
      <c r="N97" s="183">
        <f>IF(FN_MC!K97="","*",FN_MC!K97)</f>
        <v>109</v>
      </c>
      <c r="O97" s="183">
        <f>IF(FN_MC!L97="","*",FN_MC!L97)</f>
        <v>110.137</v>
      </c>
      <c r="P97" s="107">
        <f>IF(FN_MC!O97="","*",FN_MC!O97)</f>
        <v>0.45833333333333331</v>
      </c>
      <c r="Q97" s="107">
        <f>IF(FN_MC!P97="","*",FN_MC!P97)</f>
        <v>0.125</v>
      </c>
      <c r="R97" s="96" t="str">
        <f>IF(FN_MC!Q97="","*",CONCATENATE(FN_MC!Q97," ",FN_MC!R97))</f>
        <v>936 M</v>
      </c>
      <c r="S97" s="96" t="str">
        <f>IF(FN_MC!V97="","*",FN_MC!V97)</f>
        <v>Herbert</v>
      </c>
      <c r="T97" s="96" t="str">
        <f>IF(FN_MC!W97="","*",FN_MC!W97)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IF(FN_MC!Y98="","*",FN_MC!Y98)</f>
        <v>*</v>
      </c>
      <c r="B98" s="95" t="str">
        <f>IF(FN_MC!X98="","*",FN_MC!X98)</f>
        <v>Oportunidade</v>
      </c>
      <c r="C98" s="95" t="str">
        <f>IF(FN_MC!Z98="","*",FN_MC!Z98)</f>
        <v>*</v>
      </c>
      <c r="D98" s="96" t="str">
        <f>IF(FN_MC!S98="","*",FN_MC!S98)</f>
        <v>FERRONORTE</v>
      </c>
      <c r="E98" s="96" t="str">
        <f>IF(FN_MC!T98="","*",FN_MC!T98)</f>
        <v>TMI-TCS</v>
      </c>
      <c r="F98" s="96">
        <f>IF(FN_MC!B98="","*",FN_MC!B98)</f>
        <v>46087</v>
      </c>
      <c r="G98" s="96" t="str">
        <f>IF(FN_MC!D98="","*",FN_MC!D98)</f>
        <v>V80</v>
      </c>
      <c r="H98" s="96" t="str">
        <f>IF(FN_MC!F98="","*",FN_MC!F98)</f>
        <v>INSPEÇÃO RIV</v>
      </c>
      <c r="I98" s="96" t="str">
        <f>IF(FN_MC!H98="","*",FN_MC!H98)</f>
        <v>TAP</v>
      </c>
      <c r="J98" s="96" t="str">
        <f>IF(FN_MC!I98="","*",FN_MC!I98)</f>
        <v>TVI</v>
      </c>
      <c r="K98" s="96" t="str">
        <f>IF(FN_MC!M98="","*",FN_MC!M98)</f>
        <v>TAP-TLG</v>
      </c>
      <c r="L98" s="196" t="str">
        <f>IF(FN_MC!N98="","*",FN_MC!N98)</f>
        <v>TAPK35</v>
      </c>
      <c r="M98" s="97">
        <f>IF(FN_MC!J98="","*",FN_MC!J98)</f>
        <v>74</v>
      </c>
      <c r="N98" s="183">
        <f>IF(FN_MC!K98="","*",FN_MC!K98)</f>
        <v>31.5</v>
      </c>
      <c r="O98" s="183">
        <f>IF(FN_MC!L98="","*",FN_MC!L98)</f>
        <v>226.29599999999999</v>
      </c>
      <c r="P98" s="107">
        <f>IF(FN_MC!O98="","*",FN_MC!O98)</f>
        <v>0.45833333333333331</v>
      </c>
      <c r="Q98" s="107">
        <f>IF(FN_MC!P98="","*",FN_MC!P98)</f>
        <v>4.1666666666666664E-2</v>
      </c>
      <c r="R98" s="96" t="str">
        <f>IF(FN_MC!Q98="","*",CONCATENATE(FN_MC!Q98," ",FN_MC!R98))</f>
        <v>1 BINÁRIO</v>
      </c>
      <c r="S98" s="96" t="str">
        <f>IF(FN_MC!V98="","*",FN_MC!V98)</f>
        <v>FErnanda</v>
      </c>
      <c r="T98" s="96" t="str">
        <f>IF(FN_MC!W98="","*",FN_MC!W98)</f>
        <v>Inspeção RIV - vma 45 km/h - inspeção nos pátios a 30 km/h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IF(FN_MC!Y101="","*",FN_MC!Y101)</f>
        <v>*</v>
      </c>
      <c r="B101" s="95" t="str">
        <f>IF(FN_MC!X101="","*",FN_MC!X101)</f>
        <v>Oportunidade</v>
      </c>
      <c r="C101" s="95" t="str">
        <f>IF(FN_MC!Z101="","*",FN_MC!Z101)</f>
        <v>*</v>
      </c>
      <c r="D101" s="96" t="str">
        <f>IF(FN_MC!S101="","*",FN_MC!S101)</f>
        <v>MALHA CENTRAL</v>
      </c>
      <c r="E101" s="96" t="str">
        <f>IF(FN_MC!T101="","*",FN_MC!T101)</f>
        <v>RAMAL</v>
      </c>
      <c r="F101" s="96">
        <f>IF(FN_MC!B101="","*",FN_MC!B101)</f>
        <v>46087</v>
      </c>
      <c r="G101" s="96" t="str">
        <f>IF(FN_MC!D101="","*",FN_MC!D101)</f>
        <v>E18</v>
      </c>
      <c r="H101" s="96" t="str">
        <f>IF(FN_MC!F101="","*",FN_MC!F101)</f>
        <v>CAMINHÃO DE SOLDA</v>
      </c>
      <c r="I101" s="96" t="str">
        <f>IF(FN_MC!H101="","*",FN_MC!H101)</f>
        <v>ZIQZQY</v>
      </c>
      <c r="J101" s="96" t="str">
        <f>IF(FN_MC!I101="","*",FN_MC!I101)</f>
        <v>ZIQZQY</v>
      </c>
      <c r="K101" s="96" t="str">
        <f>IF(FN_MC!M101="","*",FN_MC!M101)</f>
        <v>ZIQ-ZQY</v>
      </c>
      <c r="L101" s="196" t="str">
        <f>IF(FN_MC!N101="","*",FN_MC!N101)</f>
        <v>ZIQZQY</v>
      </c>
      <c r="M101" s="97">
        <f>IF(FN_MC!J101="","*",FN_MC!J101)</f>
        <v>78</v>
      </c>
      <c r="N101" s="183">
        <f>IF(FN_MC!K101="","*",FN_MC!K101)</f>
        <v>177.376</v>
      </c>
      <c r="O101" s="183" t="str">
        <f>IF(FN_MC!L101="","*",FN_MC!L101)</f>
        <v>-</v>
      </c>
      <c r="P101" s="107">
        <f>IF(FN_MC!O101="","*",FN_MC!O101)</f>
        <v>0.35416666666666669</v>
      </c>
      <c r="Q101" s="107">
        <f>IF(FN_MC!P101="","*",FN_MC!P101)</f>
        <v>0.125</v>
      </c>
      <c r="R101" s="96" t="str">
        <f>IF(FN_MC!Q101="","*",CONCATENATE(FN_MC!Q101," ",FN_MC!R101))</f>
        <v>3 Nº DE SOLDA</v>
      </c>
      <c r="S101" s="96" t="str">
        <f>IF(FN_MC!V101="","*",FN_MC!V101)</f>
        <v>Paulo</v>
      </c>
      <c r="T101" s="96" t="str">
        <f>IF(FN_MC!W101="","*",FN_MC!W101)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2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-</v>
      </c>
      <c r="E802" s="96" t="str">
        <f>IF(FN_MC!T802="","*",FN_MC!T802)</f>
        <v>-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-</v>
      </c>
      <c r="L802" s="196" t="str">
        <f>IF(FN_MC!N802="","*",FN_MC!N802)</f>
        <v>-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1454</v>
      </c>
      <c r="D5" s="242"/>
      <c r="E5" s="242"/>
      <c r="F5" s="242"/>
      <c r="G5" s="242"/>
      <c r="H5" s="242"/>
      <c r="I5" s="242"/>
      <c r="J5" s="243"/>
      <c r="K5" s="244" t="s">
        <v>1455</v>
      </c>
      <c r="L5" s="245"/>
      <c r="M5" s="245"/>
      <c r="N5" s="245"/>
      <c r="O5" s="246" t="s">
        <v>1456</v>
      </c>
      <c r="P5" s="247"/>
      <c r="Q5" s="248"/>
    </row>
    <row r="6" spans="1:17" s="81" customFormat="1" ht="15.75" customHeight="1">
      <c r="A6" s="75" t="s">
        <v>1452</v>
      </c>
      <c r="B6" s="82" t="s">
        <v>1451</v>
      </c>
      <c r="C6" s="83" t="s">
        <v>1175</v>
      </c>
      <c r="D6" s="84" t="s">
        <v>1176</v>
      </c>
      <c r="E6" s="83" t="s">
        <v>1457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1458</v>
      </c>
      <c r="M6" s="116" t="s">
        <v>29</v>
      </c>
      <c r="N6" s="117" t="s">
        <v>1170</v>
      </c>
      <c r="O6" s="165" t="s">
        <v>1213</v>
      </c>
      <c r="P6" s="128"/>
      <c r="Q6" s="139" t="s">
        <v>1459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>
        <f>IF(FN_MC!B95="","*",FN_MC!B95)</f>
        <v>46087</v>
      </c>
      <c r="B95" s="86" t="str">
        <f>IF(FN_MC!X95="","*",FN_MC!X95)</f>
        <v>Contrato</v>
      </c>
      <c r="C95" s="87" t="str">
        <f>IF(FN_MC!S95="","*",FN_MC!S95)</f>
        <v>FERRONORTE</v>
      </c>
      <c r="D95" s="87" t="str">
        <f>IF(FN_MC!T95="","*",FN_MC!T95)</f>
        <v>TMI-TCS</v>
      </c>
      <c r="E95" s="87" t="str">
        <f>IF(FN_MC!D95="","*",FN_MC!D95)</f>
        <v>V48</v>
      </c>
      <c r="F95" s="87" t="str">
        <f>IF(FN_MC!H95="","*",FN_MC!H95)</f>
        <v>TVI2</v>
      </c>
      <c r="G95" s="87" t="str">
        <f>IF(FN_MC!M95="","*",FN_MC!M95)</f>
        <v>TVI-TJA</v>
      </c>
      <c r="H95" s="125">
        <f>IF(FN_MC!K95="","*",FN_MC!K95)</f>
        <v>237.47200000000001</v>
      </c>
      <c r="I95" s="110">
        <f>IF(FN_MC!O95="","*",FN_MC!O95)</f>
        <v>0.375</v>
      </c>
      <c r="J95" s="110">
        <f>IF(FN_MC!P95="","*",FN_MC!P95)</f>
        <v>0.16666666666666666</v>
      </c>
      <c r="K95" s="118" t="str">
        <f>IF(FN_MC!AK95="","*",FN_MC!AK95)</f>
        <v>TVI2</v>
      </c>
      <c r="L95" s="118" t="str">
        <f>IF(FN_MC!AM95="","*",FN_MC!AM95)</f>
        <v>TVI-TJA</v>
      </c>
      <c r="M95" s="118">
        <f>IF(FN_MC!AP95="","*",FN_MC!AP95)</f>
        <v>237.47200000000001</v>
      </c>
      <c r="N95" s="118" t="str">
        <f>IF(FN_MC!AM95="","*",FN_MC!AM95)</f>
        <v>TVI-TJA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>
        <f>IF(FN_MC!B96="","*",FN_MC!B96)</f>
        <v>46087</v>
      </c>
      <c r="B96" s="86" t="str">
        <f>IF(FN_MC!X96="","*",FN_MC!X96)</f>
        <v>Oportunidade</v>
      </c>
      <c r="C96" s="87" t="str">
        <f>IF(FN_MC!S96="","*",FN_MC!S96)</f>
        <v>FERRONORTE</v>
      </c>
      <c r="D96" s="87" t="str">
        <f>IF(FN_MC!T96="","*",FN_MC!T96)</f>
        <v>TMI-TCS</v>
      </c>
      <c r="E96" s="87" t="str">
        <f>IF(FN_MC!D96="","*",FN_MC!D96)</f>
        <v>V66</v>
      </c>
      <c r="F96" s="87" t="str">
        <f>IF(FN_MC!H96="","*",FN_MC!H96)</f>
        <v>TID</v>
      </c>
      <c r="G96" s="87" t="str">
        <f>IF(FN_MC!M96="","*",FN_MC!M96)</f>
        <v>TMO-TCE</v>
      </c>
      <c r="H96" s="125">
        <f>IF(FN_MC!K96="","*",FN_MC!K96)</f>
        <v>164.1</v>
      </c>
      <c r="I96" s="110">
        <f>IF(FN_MC!O96="","*",FN_MC!O96)</f>
        <v>0.39583333333333331</v>
      </c>
      <c r="J96" s="110">
        <f>IF(FN_MC!P96="","*",FN_MC!P96)</f>
        <v>8.3333333333333329E-2</v>
      </c>
      <c r="K96" s="118" t="str">
        <f>IF(FN_MC!AK96="","*",FN_MC!AK96)</f>
        <v>TID</v>
      </c>
      <c r="L96" s="118" t="str">
        <f>IF(FN_MC!AM96="","*",FN_MC!AM96)</f>
        <v>TMO-TCE</v>
      </c>
      <c r="M96" s="118">
        <f>IF(FN_MC!AP96="","*",FN_MC!AP96)</f>
        <v>164.1</v>
      </c>
      <c r="N96" s="118" t="str">
        <f>IF(FN_MC!AM96="","*",FN_MC!AM96)</f>
        <v>TMO-TCE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>
        <f>IF(FN_MC!B97="","*",FN_MC!B97)</f>
        <v>46087</v>
      </c>
      <c r="B97" s="86" t="str">
        <f>IF(FN_MC!X97="","*",FN_MC!X97)</f>
        <v>Oportunidade</v>
      </c>
      <c r="C97" s="87" t="str">
        <f>IF(FN_MC!S97="","*",FN_MC!S97)</f>
        <v>FERRONORTE</v>
      </c>
      <c r="D97" s="87" t="str">
        <f>IF(FN_MC!T97="","*",FN_MC!T97)</f>
        <v>TMI-TCS</v>
      </c>
      <c r="E97" s="87" t="str">
        <f>IF(FN_MC!D97="","*",FN_MC!D97)</f>
        <v>E46</v>
      </c>
      <c r="F97" s="87" t="str">
        <f>IF(FN_MC!H97="","*",FN_MC!H97)</f>
        <v>TIN</v>
      </c>
      <c r="G97" s="87" t="str">
        <f>IF(FN_MC!M97="","*",FN_MC!M97)</f>
        <v>TIN</v>
      </c>
      <c r="H97" s="125">
        <f>IF(FN_MC!K97="","*",FN_MC!K97)</f>
        <v>109</v>
      </c>
      <c r="I97" s="110">
        <f>IF(FN_MC!O97="","*",FN_MC!O97)</f>
        <v>0.45833333333333331</v>
      </c>
      <c r="J97" s="110">
        <f>IF(FN_MC!P97="","*",FN_MC!P97)</f>
        <v>0.125</v>
      </c>
      <c r="K97" s="118" t="str">
        <f>IF(FN_MC!AK97="","*",FN_MC!AK97)</f>
        <v>TIN</v>
      </c>
      <c r="L97" s="118" t="str">
        <f>IF(FN_MC!AM97="","*",FN_MC!AM97)</f>
        <v>TIN</v>
      </c>
      <c r="M97" s="118">
        <f>IF(FN_MC!AP97="","*",FN_MC!AP97)</f>
        <v>109</v>
      </c>
      <c r="N97" s="118" t="str">
        <f>IF(FN_MC!AM97="","*",FN_MC!AM97)</f>
        <v>TIN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>
        <f>IF(FN_MC!B98="","*",FN_MC!B98)</f>
        <v>46087</v>
      </c>
      <c r="B98" s="86" t="str">
        <f>IF(FN_MC!X98="","*",FN_MC!X98)</f>
        <v>Oportunidade</v>
      </c>
      <c r="C98" s="87" t="str">
        <f>IF(FN_MC!S98="","*",FN_MC!S98)</f>
        <v>FERRONORTE</v>
      </c>
      <c r="D98" s="87" t="str">
        <f>IF(FN_MC!T98="","*",FN_MC!T98)</f>
        <v>TMI-TCS</v>
      </c>
      <c r="E98" s="87" t="str">
        <f>IF(FN_MC!D98="","*",FN_MC!D98)</f>
        <v>V80</v>
      </c>
      <c r="F98" s="87" t="str">
        <f>IF(FN_MC!H98="","*",FN_MC!H98)</f>
        <v>TAP</v>
      </c>
      <c r="G98" s="87" t="str">
        <f>IF(FN_MC!M98="","*",FN_MC!M98)</f>
        <v>TAP-TLG</v>
      </c>
      <c r="H98" s="125">
        <f>IF(FN_MC!K98="","*",FN_MC!K98)</f>
        <v>31.5</v>
      </c>
      <c r="I98" s="110">
        <f>IF(FN_MC!O98="","*",FN_MC!O98)</f>
        <v>0.45833333333333331</v>
      </c>
      <c r="J98" s="110">
        <f>IF(FN_MC!P98="","*",FN_MC!P98)</f>
        <v>4.1666666666666664E-2</v>
      </c>
      <c r="K98" s="118" t="str">
        <f>IF(FN_MC!AK98="","*",FN_MC!AK98)</f>
        <v>TAP</v>
      </c>
      <c r="L98" s="118" t="str">
        <f>IF(FN_MC!AM98="","*",FN_MC!AM98)</f>
        <v>TAP-TLG</v>
      </c>
      <c r="M98" s="118">
        <f>IF(FN_MC!AP98="","*",FN_MC!AP98)</f>
        <v>31.5</v>
      </c>
      <c r="N98" s="118" t="str">
        <f>IF(FN_MC!AM98="","*",FN_MC!AM98)</f>
        <v>TAP-TLG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>
        <f>IF(FN_MC!B101="","*",FN_MC!B101)</f>
        <v>46087</v>
      </c>
      <c r="B101" s="86" t="str">
        <f>IF(FN_MC!X101="","*",FN_MC!X101)</f>
        <v>Oportunidade</v>
      </c>
      <c r="C101" s="87" t="str">
        <f>IF(FN_MC!S101="","*",FN_MC!S101)</f>
        <v>MALHA CENTRAL</v>
      </c>
      <c r="D101" s="87" t="str">
        <f>IF(FN_MC!T101="","*",FN_MC!T101)</f>
        <v>RAMAL</v>
      </c>
      <c r="E101" s="87" t="str">
        <f>IF(FN_MC!D101="","*",FN_MC!D101)</f>
        <v>E18</v>
      </c>
      <c r="F101" s="87" t="str">
        <f>IF(FN_MC!H101="","*",FN_MC!H101)</f>
        <v>ZIQZQY</v>
      </c>
      <c r="G101" s="87" t="str">
        <f>IF(FN_MC!M101="","*",FN_MC!M101)</f>
        <v>ZIQ-ZQY</v>
      </c>
      <c r="H101" s="125">
        <f>IF(FN_MC!K101="","*",FN_MC!K101)</f>
        <v>177.376</v>
      </c>
      <c r="I101" s="110">
        <f>IF(FN_MC!O101="","*",FN_MC!O101)</f>
        <v>0.35416666666666669</v>
      </c>
      <c r="J101" s="110">
        <f>IF(FN_MC!P101="","*",FN_MC!P101)</f>
        <v>0.125</v>
      </c>
      <c r="K101" s="118" t="str">
        <f>IF(FN_MC!AK101="","*",FN_MC!AK101)</f>
        <v>ZIQZQY</v>
      </c>
      <c r="L101" s="118" t="str">
        <f>IF(FN_MC!AM101="","*",FN_MC!AM101)</f>
        <v>ZIQ-ZQY</v>
      </c>
      <c r="M101" s="118">
        <f>IF(FN_MC!AP101="","*",FN_MC!AP101)</f>
        <v>177.376</v>
      </c>
      <c r="N101" s="118" t="str">
        <f>IF(FN_MC!AM101="","*",FN_MC!AM101)</f>
        <v>ZIQ-ZQY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-</v>
      </c>
      <c r="D802" s="87" t="str">
        <f>IF(FN_MC!T802="","*",FN_MC!T802)</f>
        <v>-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-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-</v>
      </c>
      <c r="L802" s="118" t="str">
        <f>IF(FN_MC!AM802="","*",FN_MC!AM802)</f>
        <v>-</v>
      </c>
      <c r="M802" s="118" t="str">
        <f>IF(FN_MC!AP802="","*",FN_MC!AP802)</f>
        <v>-</v>
      </c>
      <c r="N802" s="118" t="str">
        <f>IF(FN_MC!AM802="","*",FN_MC!AM802)</f>
        <v>-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2026-03-05T19:50:46Z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