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903" documentId="8_{B6337239-1A00-434D-AAD0-422EA1FEB5AE}" xr6:coauthVersionLast="47" xr6:coauthVersionMax="47" xr10:uidLastSave="{59F62379-AB8F-4E54-AB80-CF4127355C3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0" i="1" l="1" a="1"/>
  <c r="N40" i="1" s="1"/>
  <c r="M40" i="1" a="1"/>
  <c r="M40" i="1" s="1"/>
  <c r="H40" i="1" a="1"/>
  <c r="H40" i="1" s="1"/>
  <c r="N39" i="1" a="1"/>
  <c r="N39" i="1" s="1"/>
  <c r="M39" i="1" a="1"/>
  <c r="M39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/>
  <c r="T334" i="1" a="1"/>
  <c r="T334" i="1"/>
  <c r="U334" i="1"/>
  <c r="AI334" i="1"/>
  <c r="AJ334" i="1"/>
  <c r="AK334" i="1"/>
  <c r="AL334" i="1"/>
  <c r="AM334" i="1"/>
  <c r="AN334" i="1"/>
  <c r="AO334" i="1"/>
  <c r="AP334" i="1"/>
  <c r="AQ334" i="1"/>
  <c r="BB334" i="1"/>
  <c r="BC334" i="1" a="1"/>
  <c r="BC334" i="1"/>
  <c r="BD334" i="1" a="1"/>
  <c r="BD334" i="1"/>
  <c r="BE334" i="1"/>
  <c r="BF334" i="1"/>
  <c r="BR334" i="1"/>
  <c r="BS334" i="1"/>
  <c r="A335" i="1"/>
  <c r="C335" i="1"/>
  <c r="G335" i="1"/>
  <c r="M335" i="1" a="1"/>
  <c r="M335" i="1"/>
  <c r="N335" i="1" a="1"/>
  <c r="N335" i="1"/>
  <c r="R335" i="1"/>
  <c r="S335" i="1" a="1"/>
  <c r="S335" i="1"/>
  <c r="T335" i="1" a="1"/>
  <c r="T335" i="1"/>
  <c r="U335" i="1"/>
  <c r="AI335" i="1"/>
  <c r="AJ335" i="1"/>
  <c r="AK335" i="1"/>
  <c r="AL335" i="1"/>
  <c r="AM335" i="1"/>
  <c r="AN335" i="1"/>
  <c r="AO335" i="1"/>
  <c r="AP335" i="1"/>
  <c r="AQ335" i="1"/>
  <c r="BB335" i="1"/>
  <c r="BC335" i="1" a="1"/>
  <c r="BC335" i="1"/>
  <c r="BD335" i="1" a="1"/>
  <c r="BD335" i="1"/>
  <c r="BE335" i="1"/>
  <c r="BF335" i="1"/>
  <c r="BR335" i="1"/>
  <c r="BS335" i="1"/>
  <c r="A336" i="1"/>
  <c r="C336" i="1"/>
  <c r="G336" i="1"/>
  <c r="M336" i="1" a="1"/>
  <c r="M336" i="1" s="1"/>
  <c r="N336" i="1" a="1"/>
  <c r="N336" i="1"/>
  <c r="R336" i="1"/>
  <c r="S336" i="1" a="1"/>
  <c r="S336" i="1" s="1"/>
  <c r="D334" i="12" s="1"/>
  <c r="T336" i="1" a="1"/>
  <c r="T336" i="1" s="1"/>
  <c r="E334" i="12" s="1"/>
  <c r="U336" i="1"/>
  <c r="AI336" i="1"/>
  <c r="AJ336" i="1"/>
  <c r="AK336" i="1"/>
  <c r="AL336" i="1"/>
  <c r="AN336" i="1"/>
  <c r="AO336" i="1"/>
  <c r="BD336" i="1" s="1" a="1"/>
  <c r="BD336" i="1" s="1"/>
  <c r="AP336" i="1"/>
  <c r="AQ336" i="1"/>
  <c r="BB336" i="1"/>
  <c r="BC336" i="1" a="1"/>
  <c r="BC336" i="1" s="1"/>
  <c r="BE336" i="1"/>
  <c r="BF336" i="1"/>
  <c r="BR336" i="1"/>
  <c r="BS336" i="1"/>
  <c r="A337" i="1"/>
  <c r="C337" i="1"/>
  <c r="G337" i="1"/>
  <c r="M337" i="1" a="1"/>
  <c r="M337" i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AJ337" i="1"/>
  <c r="AK337" i="1"/>
  <c r="AL337" i="1"/>
  <c r="AM337" i="1"/>
  <c r="AO337" i="1"/>
  <c r="BE337" i="1" s="1"/>
  <c r="AP337" i="1"/>
  <c r="AQ337" i="1"/>
  <c r="BB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AJ338" i="1"/>
  <c r="AK338" i="1"/>
  <c r="AL338" i="1"/>
  <c r="AO338" i="1"/>
  <c r="BE338" i="1" s="1"/>
  <c r="AP338" i="1"/>
  <c r="AQ338" i="1"/>
  <c r="BB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AL113" i="1"/>
  <c r="AO113" i="1"/>
  <c r="BD113" i="1" s="1" a="1"/>
  <c r="BD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N42" i="1" a="1"/>
  <c r="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302" i="12"/>
  <c r="K302" i="12"/>
  <c r="L301" i="12"/>
  <c r="K301" i="12"/>
  <c r="L300" i="12"/>
  <c r="K300" i="12"/>
  <c r="L299" i="12"/>
  <c r="K298" i="12"/>
  <c r="K296" i="12"/>
  <c r="L303" i="12"/>
  <c r="K303" i="12"/>
  <c r="L288" i="12"/>
  <c r="K287" i="12"/>
  <c r="L286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D99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E333" i="12"/>
  <c r="D333" i="12"/>
  <c r="E332" i="12"/>
  <c r="D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5" i="12"/>
  <c r="E294" i="12"/>
  <c r="D294" i="12"/>
  <c r="E292" i="12"/>
  <c r="D292" i="12"/>
  <c r="E289" i="12"/>
  <c r="D289" i="12"/>
  <c r="E288" i="12"/>
  <c r="D288" i="12"/>
  <c r="D287" i="12"/>
  <c r="E286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12" i="12"/>
  <c r="D109" i="12"/>
  <c r="E107" i="12"/>
  <c r="D107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3" i="11"/>
  <c r="M103" i="11"/>
  <c r="M104" i="11"/>
  <c r="M105" i="11"/>
  <c r="K106" i="11"/>
  <c r="M106" i="11"/>
  <c r="K108" i="11"/>
  <c r="M108" i="11"/>
  <c r="K109" i="11"/>
  <c r="M109" i="11"/>
  <c r="M110" i="11"/>
  <c r="K112" i="11"/>
  <c r="M112" i="11"/>
  <c r="K115" i="11"/>
  <c r="M115" i="11"/>
  <c r="M117" i="11"/>
  <c r="K118" i="11"/>
  <c r="K121" i="11"/>
  <c r="K126" i="11"/>
  <c r="K130" i="11"/>
  <c r="K132" i="11"/>
  <c r="M133" i="11"/>
  <c r="M13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K284" i="11"/>
  <c r="M284" i="11"/>
  <c r="M285" i="11"/>
  <c r="K286" i="11"/>
  <c r="K287" i="11"/>
  <c r="M287" i="11"/>
  <c r="M288" i="11"/>
  <c r="K289" i="11"/>
  <c r="M289" i="11"/>
  <c r="K290" i="11"/>
  <c r="M290" i="11"/>
  <c r="K292" i="11"/>
  <c r="K293" i="11"/>
  <c r="M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0" i="1" l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<sst xmlns="http://schemas.openxmlformats.org/spreadsheetml/2006/main" count="4869" uniqueCount="1306">
  <si>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</si>
  <si>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</si>
  <si>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</si>
  <si>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</si>
  <si>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</si>
  <si>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</si>
  <si>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</si>
  <si>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</si>
  <si>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</si>
  <si>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</si>
  <si>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</si>
  <si>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</si>
  <si>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</si>
  <si>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</si>
  <si>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</si>
  <si>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</si>
  <si>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</si>
  <si>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</si>
  <si>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</si>
  <si>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</si>
  <si>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</si>
  <si>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</si>
  <si>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</si>
  <si>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</si>
  <si>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</si>
  <si>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</si>
  <si>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</si>
  <si>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</si>
  <si>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</si>
  <si>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</si>
  <si>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</si>
  <si>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</si>
  <si>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</si>
  <si>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</si>
  <si>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</si>
  <si>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</si>
  <si>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</si>
  <si>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</si>
  <si>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</si>
  <si>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</si>
  <si>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</si>
  <si>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</si>
  <si>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</si>
  <si>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</si>
  <si>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</si>
  <si>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</si>
  <si>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</si>
  <si>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</si>
  <si>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</si>
  <si>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</si>
  <si>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</si>
  <si>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</si>
  <si>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</si>
  <si>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</si>
  <si>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</si>
  <si>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</si>
  <si>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</si>
  <si>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</si>
  <si>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</si>
  <si>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</si>
  <si>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</si>
  <si>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</si>
  <si>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</si>
  <si>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</si>
  <si>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</si>
  <si>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</si>
  <si>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</si>
  <si>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</si>
  <si>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</si>
  <si>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</si>
  <si>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</si>
  <si>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</si>
  <si>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</si>
  <si>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</si>
  <si>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</si>
  <si>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</si>
  <si>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</si>
  <si>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</si>
  <si>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</si>
  <si>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</si>
  <si>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</si>
  <si>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</si>
  <si>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</si>
  <si>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</si>
  <si>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</si>
  <si>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</si>
  <si>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</si>
  <si>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</si>
  <si>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</si>
  <si>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</si>
  <si>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</si>
  <si>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</si>
  <si>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</si>
  <si>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</si>
  <si>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</si>
  <si>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</si>
  <si>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</si>
  <si>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</si>
  <si>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</si>
  <si>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</si>
  <si>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</si>
  <si>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</si>
  <si>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</si>
  <si>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</si>
  <si>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</si>
  <si>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</si>
  <si>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</si>
  <si>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</si>
  <si>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</si>
  <si>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</si>
  <si>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</si>
  <si>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</si>
  <si>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</si>
  <si>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</si>
  <si>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</si>
  <si>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</si>
  <si>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</si>
  <si>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</si>
  <si>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</si>
  <si>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</si>
  <si>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</si>
  <si>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</si>
  <si>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</si>
  <si>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</si>
  <si>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</si>
  <si>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</si>
  <si>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</si>
  <si>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</si>
  <si>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</si>
  <si>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</si>
  <si>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</si>
  <si>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</si>
  <si>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</si>
  <si>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</si>
  <si>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</si>
  <si>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</si>
  <si>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</si>
  <si>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</si>
  <si>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</si>
  <si>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</si>
  <si>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</si>
  <si>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</si>
  <si>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</si>
  <si>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</si>
  <si>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</si>
  <si>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</si>
  <si>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</si>
  <si>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</si>
  <si>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</si>
  <si>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</si>
  <si>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</si>
  <si>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</si>
  <si>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</si>
  <si>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</si>
  <si>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</si>
  <si>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</si>
  <si>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</si>
  <si>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</si>
  <si>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</si>
  <si>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</si>
  <si>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</si>
  <si>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</si>
  <si>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</si>
  <si>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</si>
  <si>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</si>
  <si>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</si>
  <si>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</si>
  <si>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</si>
  <si>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</si>
  <si>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</si>
  <si>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</si>
  <si>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</si>
  <si>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</si>
  <si>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</si>
  <si>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</si>
  <si>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</si>
  <si>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</si>
  <si>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</si>
  <si>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</si>
  <si>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</si>
  <si>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</si>
  <si>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</si>
  <si>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</si>
  <si>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</si>
  <si>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</si>
  <si>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</si>
  <si>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</si>
  <si>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</si>
  <si>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</si>
  <si>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</si>
  <si>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</si>
  <si>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</si>
  <si>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</si>
  <si>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</si>
  <si>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</si>
  <si>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</si>
  <si>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</si>
  <si>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</si>
  <si>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</si>
  <si>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</si>
  <si>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</si>
  <si>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</si>
  <si>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</si>
  <si>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</si>
  <si>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</si>
  <si>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</si>
  <si>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</si>
  <si>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</si>
  <si>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</si>
  <si>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</si>
  <si>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</si>
  <si>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</si>
  <si>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</si>
  <si>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</si>
  <si>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</si>
  <si>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</si>
  <si>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</si>
  <si>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</si>
  <si>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</si>
  <si>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</si>
  <si>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</si>
  <si>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</si>
  <si>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</si>
  <si>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</si>
  <si>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</si>
  <si>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</si>
  <si>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</si>
  <si>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</si>
  <si>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</si>
  <si>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</si>
  <si>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</si>
  <si>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</si>
  <si>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</si>
  <si>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</si>
  <si>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</si>
  <si>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</si>
  <si>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</si>
  <si>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</si>
  <si>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</si>
  <si>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</si>
  <si>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</si>
  <si>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</si>
  <si>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</si>
  <si>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</si>
  <si>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</si>
  <si>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</si>
  <si>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</si>
  <si>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</si>
  <si>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</si>
  <si>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</si>
  <si>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</si>
  <si>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</si>
  <si>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</si>
  <si>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</si>
  <si>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</si>
  <si>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</si>
  <si>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</si>
  <si>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</si>
  <si>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</si>
  <si>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</si>
  <si>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</si>
  <si>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</si>
  <si>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</si>
  <si>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</si>
  <si>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</si>
  <si>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</si>
  <si>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</si>
  <si>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</si>
  <si>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</si>
  <si>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</si>
  <si>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</si>
  <si>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</si>
  <si>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</si>
  <si>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</si>
  <si>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</si>
  <si>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</si>
  <si>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</si>
  <si>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</si>
  <si>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</si>
  <si>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</si>
  <si>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</si>
  <si>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</si>
  <si>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</si>
  <si>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</si>
  <si>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</si>
  <si>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</si>
  <si>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</si>
  <si>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</si>
  <si>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</si>
  <si>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</si>
  <si>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</si>
  <si>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</si>
  <si>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</si>
  <si>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</si>
  <si>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</si>
  <si>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</si>
  <si>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</si>
  <si>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</si>
  <si>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</si>
  <si>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</si>
  <si>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</si>
  <si>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</si>
  <si>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</si>
  <si>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</si>
  <si>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</si>
  <si>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</si>
  <si>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</si>
  <si>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</si>
  <si>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</si>
  <si>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</si>
  <si>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</si>
  <si>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</si>
  <si>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</si>
  <si>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</si>
  <si>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</si>
  <si>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</si>
  <si>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</si>
  <si>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</si>
  <si>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</si>
  <si>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</si>
  <si>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</si>
  <si>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</si>
  <si>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</si>
  <si>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</si>
  <si>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</si>
  <si>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</si>
  <si>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</si>
  <si>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</si>
  <si>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</si>
  <si>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</si>
  <si>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</si>
  <si>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</si>
  <si>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</si>
  <si>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</si>
  <si>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</si>
  <si>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</si>
  <si>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</si>
  <si>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</si>
  <si>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</si>
  <si>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</si>
  <si>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</si>
  <si>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</si>
  <si>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</si>
  <si>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</si>
  <si>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</si>
  <si>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</si>
  <si>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</si>
  <si>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</si>
  <si>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</si>
  <si>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</si>
  <si>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</si>
  <si>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</si>
  <si>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</si>
  <si>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</si>
  <si>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</si>
  <si>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</si>
  <si>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</si>
  <si>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</si>
  <si>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</si>
  <si>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</si>
  <si>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</si>
  <si>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</si>
  <si>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</si>
  <si>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</si>
  <si>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</si>
  <si>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</si>
  <si>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</si>
  <si>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</si>
  <si>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</si>
  <si>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</si>
  <si>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</si>
  <si>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</si>
  <si>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</si>
  <si>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</si>
  <si>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</si>
  <si>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</si>
  <si>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</si>
  <si>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</si>
  <si>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</si>
  <si>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</si>
  <si>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</si>
  <si>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</si>
  <si>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</si>
  <si>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</si>
  <si>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</si>
  <si>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</si>
  <si>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</si>
  <si>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</si>
  <si>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</si>
  <si>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</si>
  <si>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</si>
  <si>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</si>
  <si>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</si>
  <si>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</si>
  <si>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</si>
  <si>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</si>
  <si>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</si>
  <si>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</si>
  <si>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</si>
  <si>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</si>
  <si>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</si>
  <si>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</si>
  <si>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</si>
  <si>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</si>
  <si>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</si>
  <si>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</si>
  <si>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</si>
  <si>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</si>
  <si>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</si>
  <si>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</si>
  <si>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</si>
  <si>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</si>
  <si>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</si>
  <si>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</si>
  <si>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</si>
  <si>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</si>
  <si>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</si>
  <si>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</si>
  <si>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</si>
  <si>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</si>
  <si>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</si>
  <si>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</si>
  <si>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</si>
  <si>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</si>
  <si>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</si>
  <si>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</si>
  <si>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</si>
  <si>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</si>
  <si>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</si>
  <si>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</si>
  <si>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</si>
  <si>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</si>
  <si>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</si>
  <si>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</si>
  <si>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</si>
  <si>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</si>
  <si>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</si>
  <si>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</si>
  <si>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</si>
  <si>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</si>
  <si>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</si>
  <si>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</si>
  <si>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</si>
  <si>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</si>
  <si>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</si>
  <si>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</si>
  <si>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</si>
  <si>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</si>
  <si>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</si>
  <si>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</si>
  <si>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</si>
  <si>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</si>
  <si>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</si>
  <si>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</si>
  <si>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</si>
  <si>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</si>
  <si>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</si>
  <si>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</si>
  <si>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</si>
  <si>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</si>
  <si>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</si>
  <si>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</si>
  <si>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</si>
  <si>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</si>
  <si>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</si>
  <si>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</si>
  <si>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</si>
  <si>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</si>
  <si>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</si>
  <si>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</si>
  <si>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</si>
  <si>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</si>
  <si>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</si>
  <si>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</si>
  <si>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</si>
  <si>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</si>
  <si>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</si>
  <si>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</si>
  <si>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</si>
  <si>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</si>
  <si>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</si>
  <si>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</si>
  <si>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</si>
  <si>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</si>
  <si>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</si>
  <si>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</si>
  <si>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</si>
  <si>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</si>
  <si>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</si>
  <si>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</si>
  <si>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</si>
  <si>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</si>
  <si>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</si>
  <si>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</si>
  <si>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</si>
  <si>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</si>
  <si>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</si>
  <si>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</si>
  <si>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</si>
  <si>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</si>
  <si>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</si>
  <si>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</si>
  <si>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</si>
  <si>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</si>
  <si>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</si>
  <si>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</si>
  <si>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</si>
  <si>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</si>
  <si>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</si>
  <si>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</si>
  <si>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</si>
  <si>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</si>
  <si>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</si>
  <si>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</si>
  <si>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</si>
  <si>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</si>
  <si>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</si>
  <si>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</si>
  <si>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</si>
  <si>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</si>
  <si>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</si>
  <si>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</si>
  <si>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</si>
  <si>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</si>
  <si>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</si>
  <si>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</si>
  <si>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</si>
  <si>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</si>
  <si>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</si>
  <si>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</si>
  <si>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</si>
  <si>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</si>
  <si>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</si>
  <si>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</si>
  <si>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</si>
  <si>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</si>
  <si>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</si>
  <si>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</si>
  <si>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</si>
  <si>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</si>
  <si>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</si>
  <si>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</si>
  <si>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</si>
  <si>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</si>
  <si>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</si>
  <si>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</si>
  <si>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</si>
  <si>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</si>
  <si>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</si>
  <si>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</si>
  <si>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</si>
  <si>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</si>
  <si>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</si>
  <si>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</si>
  <si>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</si>
  <si>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</si>
  <si>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</si>
  <si>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</si>
  <si>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</si>
  <si>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</si>
  <si>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</si>
  <si>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</si>
  <si>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</si>
  <si>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</si>
  <si>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</si>
  <si>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</si>
  <si>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</si>
  <si>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</si>
  <si>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</si>
  <si>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</si>
  <si>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</si>
  <si>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</si>
  <si>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</si>
  <si>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</si>
  <si>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</si>
  <si>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</si>
  <si>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</si>
  <si>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</si>
  <si>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</si>
  <si>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</si>
  <si>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</si>
  <si>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</si>
  <si>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</si>
  <si>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</si>
  <si>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</si>
  <si>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</si>
  <si>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</si>
  <si>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</si>
  <si>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</si>
  <si>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</si>
  <si>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</si>
  <si>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</si>
  <si>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</si>
  <si>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</si>
  <si>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</si>
  <si>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</si>
  <si>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</si>
  <si>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</si>
  <si>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</si>
  <si>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</si>
  <si>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</si>
  <si>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</si>
  <si>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</si>
  <si>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</si>
  <si>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</si>
  <si>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</si>
  <si>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</si>
  <si>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</si>
  <si>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</si>
  <si>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</si>
  <si>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</si>
  <si>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</si>
  <si>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</si>
  <si>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</si>
  <si>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</si>
  <si>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</si>
  <si>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</si>
  <si>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</si>
  <si>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</si>
  <si>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</si>
  <si>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</si>
  <si>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</si>
  <si>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</si>
  <si>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</si>
  <si>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</si>
  <si>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</si>
  <si>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</si>
  <si>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</si>
  <si>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</si>
  <si>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</si>
  <si>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</si>
  <si>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</si>
  <si>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</si>
  <si>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</si>
  <si>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</si>
  <si>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</si>
  <si>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</si>
  <si>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</si>
  <si>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</si>
  <si>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</si>
  <si>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</si>
  <si>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</si>
  <si>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</si>
  <si>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</si>
  <si>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</si>
  <si>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</si>
  <si>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</si>
  <si>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</si>
  <si>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</si>
  <si>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</si>
  <si>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</si>
  <si>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</si>
  <si>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</si>
  <si>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</si>
  <si>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</si>
  <si>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</si>
  <si>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</si>
  <si>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</si>
  <si>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</si>
  <si>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</si>
  <si>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</si>
  <si>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</si>
  <si>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</si>
  <si>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</si>
  <si>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</si>
  <si>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</si>
  <si>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</si>
  <si>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</si>
  <si>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</si>
  <si>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</si>
  <si>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</si>
  <si>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</si>
  <si>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</si>
  <si>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</si>
  <si>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</si>
  <si>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</si>
  <si>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</si>
  <si>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</si>
  <si>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</si>
  <si>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</si>
  <si>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</si>
  <si>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</si>
  <si>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</si>
  <si>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</si>
  <si>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</si>
  <si>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</si>
  <si>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</si>
  <si>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</si>
  <si>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</si>
  <si>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</si>
  <si>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</si>
  <si>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</si>
  <si>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</si>
  <si>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</si>
  <si>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</si>
  <si>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</si>
  <si>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</si>
  <si>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</si>
  <si>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</si>
  <si>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</si>
  <si>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</si>
  <si>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</si>
  <si>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</si>
  <si>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</si>
  <si>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</si>
  <si>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</si>
  <si>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</si>
  <si>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</si>
  <si>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</si>
  <si>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</si>
  <si>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</si>
  <si>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</si>
  <si>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</si>
  <si>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</si>
  <si>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</si>
  <si>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</si>
  <si>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</si>
  <si>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</si>
  <si>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</si>
  <si>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</si>
  <si>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</si>
  <si>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</si>
  <si>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</si>
  <si>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</si>
  <si>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</si>
  <si>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</si>
  <si>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</si>
  <si>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</si>
  <si>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</si>
  <si>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</si>
  <si>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</si>
  <si>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</si>
  <si>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</si>
  <si>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</si>
  <si>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</si>
  <si>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</si>
  <si>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</si>
  <si>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</si>
  <si>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</si>
  <si>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</si>
  <si>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</si>
  <si>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</si>
  <si>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</si>
  <si>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</si>
  <si>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</si>
  <si>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</si>
  <si>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</si>
  <si>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</si>
  <si>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</si>
  <si>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</si>
  <si>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</si>
  <si>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</si>
  <si>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</si>
  <si>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</si>
  <si>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</si>
  <si>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</si>
  <si>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</si>
  <si>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</si>
  <si>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</si>
  <si>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</si>
  <si>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</si>
  <si>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</si>
  <si>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</si>
  <si>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</si>
  <si>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</si>
  <si>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</si>
  <si>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</si>
  <si>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</si>
  <si>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</si>
  <si>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</si>
  <si>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</si>
  <si>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</si>
  <si>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</si>
  <si>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</si>
  <si>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</si>
  <si>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</si>
  <si>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</si>
  <si>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</si>
  <si>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</si>
  <si>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</si>
  <si>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</si>
  <si>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</si>
  <si>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</si>
  <si>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</si>
  <si>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</si>
  <si>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</si>
  <si>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</si>
  <si>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</si>
  <si>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</si>
  <si>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</si>
  <si>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</si>
  <si>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</si>
  <si>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</si>
  <si>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</si>
  <si>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</si>
  <si>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</si>
  <si>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</si>
  <si>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</si>
  <si>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</si>
  <si>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</si>
  <si>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</si>
  <si>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</si>
  <si>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</si>
  <si>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</si>
  <si>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</si>
  <si>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</si>
  <si>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</si>
  <si>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</si>
  <si>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</si>
  <si>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</si>
  <si>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</si>
  <si>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</si>
  <si>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</si>
  <si>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</si>
  <si>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</si>
  <si>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</si>
  <si>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</si>
  <si>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</si>
  <si>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</si>
  <si>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</si>
  <si>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</si>
  <si>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</si>
  <si>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</si>
  <si>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</si>
  <si>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</si>
  <si>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</si>
  <si>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</si>
  <si>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</si>
  <si>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</si>
  <si>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</si>
  <si>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</si>
  <si>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</si>
  <si>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</si>
  <si>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</si>
  <si>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</si>
  <si>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</si>
  <si>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</si>
  <si>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</si>
  <si>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</si>
  <si>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</si>
  <si>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</si>
  <si>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</si>
  <si>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</si>
  <si>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</si>
  <si>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</si>
  <si>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</si>
  <si>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</si>
  <si>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</si>
  <si>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</si>
  <si>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</si>
  <si>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</si>
  <si>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</si>
  <si>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</si>
  <si>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</si>
  <si>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</si>
  <si>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</si>
  <si>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</si>
  <si>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</si>
  <si>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</si>
  <si>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</si>
  <si>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</si>
  <si>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</si>
  <si>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</si>
  <si>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</si>
  <si>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</si>
  <si>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</si>
  <si>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</si>
  <si>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</si>
  <si>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</si>
  <si>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</si>
  <si>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</si>
  <si>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</si>
  <si>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</si>
  <si>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</si>
  <si>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</si>
  <si>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</si>
  <si>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</si>
  <si>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</si>
  <si>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</si>
  <si>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</si>
  <si>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</si>
  <si>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</si>
  <si>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</si>
  <si>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</si>
  <si>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</si>
  <si>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</si>
  <si>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</si>
  <si>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</si>
  <si>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</si>
  <si>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</si>
  <si>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</si>
  <si>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</si>
  <si>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</si>
  <si>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</si>
  <si>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</si>
  <si>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</si>
  <si>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</si>
  <si>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</si>
  <si>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</si>
  <si>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</si>
  <si>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</si>
  <si>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</si>
  <si>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</si>
  <si>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</si>
  <si>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</si>
  <si>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</si>
  <si>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</si>
  <si>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</si>
  <si>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</si>
  <si>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</si>
  <si>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</si>
  <si>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</si>
  <si>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</si>
  <si>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</si>
  <si>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</si>
  <si>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</si>
  <si>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</si>
  <si>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</si>
  <si>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</si>
  <si>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</si>
  <si>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</si>
  <si>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</si>
  <si>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</si>
  <si>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</si>
  <si>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</si>
  <si>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</si>
  <si>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</si>
  <si>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</si>
  <si>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</si>
  <si>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</si>
  <si>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</si>
  <si>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</si>
  <si>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</si>
  <si>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</si>
  <si>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</si>
  <si>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</si>
  <si>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</si>
  <si>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</si>
  <si>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</si>
  <si>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</si>
  <si>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</si>
  <si>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</si>
  <si>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</si>
  <si>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</si>
  <si>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</si>
  <si>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</si>
  <si>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</si>
  <si>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</si>
  <si>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</si>
  <si>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</si>
  <si>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</si>
  <si>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</si>
  <si>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</si>
  <si>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</si>
  <si>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</si>
  <si>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</si>
  <si>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</si>
  <si>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</si>
  <si>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</si>
  <si>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</si>
  <si>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</si>
  <si>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</si>
  <si>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</si>
  <si>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</si>
  <si>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</si>
  <si>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</si>
  <si>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</si>
  <si>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</si>
  <si>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</si>
  <si>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</si>
  <si>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</si>
  <si>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</si>
  <si>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</si>
  <si>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</si>
  <si>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</si>
  <si>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</si>
  <si>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</si>
  <si>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</si>
  <si>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</si>
  <si>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</si>
  <si>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</si>
  <si>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</si>
  <si>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</si>
  <si>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</si>
  <si>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</si>
  <si>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</si>
  <si>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</si>
  <si>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</si>
  <si>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</si>
  <si>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</si>
  <si>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</si>
  <si>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</si>
  <si>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</si>
  <si>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</si>
  <si>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</si>
  <si>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</si>
  <si>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</si>
  <si>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</si>
  <si>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</si>
  <si>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</si>
  <si>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</si>
  <si>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</si>
  <si>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</si>
  <si>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</si>
  <si>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</si>
  <si>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</si>
  <si>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</si>
  <si>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</si>
  <si>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</si>
  <si>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</si>
  <si>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</si>
  <si>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</si>
  <si>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</si>
  <si>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</si>
  <si>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</si>
  <si>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</si>
  <si>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</si>
  <si>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</si>
  <si>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</si>
  <si>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</si>
  <si>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</si>
  <si>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</si>
  <si>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</si>
  <si>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</si>
  <si>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</si>
  <si>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</si>
  <si>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</si>
  <si>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</si>
  <si>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</si>
  <si>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</si>
  <si>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</si>
  <si>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</si>
  <si>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</si>
  <si>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</si>
  <si>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</si>
  <si>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</si>
  <si>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</si>
  <si>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</si>
  <si>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</si>
  <si>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</si>
  <si>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</si>
  <si>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</si>
  <si>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</si>
  <si>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</si>
  <si>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</si>
  <si>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</si>
  <si>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</si>
  <si>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</si>
  <si>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</si>
  <si>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</si>
  <si>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</si>
  <si>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</si>
  <si>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</si>
  <si>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</si>
  <si>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</si>
  <si>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</si>
  <si>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</si>
  <si>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</si>
  <si>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</si>
  <si>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</si>
  <si>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</si>
  <si>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</si>
  <si>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</si>
  <si>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</si>
  <si>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</si>
  <si>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</si>
  <si>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</si>
  <si>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</si>
  <si>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</si>
  <si>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</si>
  <si>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</si>
  <si>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</si>
  <si>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</si>
  <si>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</si>
  <si>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</si>
  <si>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</si>
  <si>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</si>
  <si>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</si>
  <si>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</si>
  <si>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</si>
  <si>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</si>
  <si>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</si>
  <si>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</si>
  <si>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</si>
  <si>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</si>
  <si>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</si>
  <si>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</si>
  <si>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</si>
  <si>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</si>
  <si>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</si>
  <si>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</si>
  <si>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</si>
  <si>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</si>
  <si>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</si>
  <si>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</si>
  <si>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</si>
  <si>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</si>
  <si>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</si>
  <si>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</si>
  <si>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</si>
  <si>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</si>
  <si>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</si>
  <si>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</si>
  <si>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</si>
  <si>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</si>
  <si>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</si>
  <si>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</si>
  <si>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</si>
  <si>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</si>
  <si>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</si>
  <si>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</si>
  <si>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</si>
  <si>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</si>
  <si>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</si>
  <si>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</si>
  <si>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</si>
  <si>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</si>
  <si>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</si>
  <si>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</si>
  <si>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</si>
  <si>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</si>
  <si>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</si>
  <si>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</si>
  <si>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</si>
  <si>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</si>
  <si>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</si>
  <si>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</si>
  <si>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</si>
  <si>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</si>
  <si>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</si>
  <si>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</si>
  <si>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</si>
  <si>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</si>
  <si>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</si>
  <si>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</si>
  <si>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</si>
  <si>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</si>
  <si>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</si>
  <si>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</si>
  <si>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</si>
  <si>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</si>
  <si>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</si>
  <si>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</si>
  <si>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</si>
  <si>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</si>
  <si>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</si>
  <si>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</si>
  <si>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</si>
  <si>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</si>
  <si>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</si>
  <si>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</si>
  <si>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</si>
  <si>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</si>
  <si>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</si>
  <si>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</si>
  <si>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</si>
  <si>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</si>
  <si>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</si>
  <si>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</si>
  <si>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</si>
  <si>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</si>
  <si>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</si>
  <si>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</si>
  <si>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</si>
  <si>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</si>
  <si>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</si>
  <si>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</si>
  <si>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</si>
  <si>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</si>
  <si>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</si>
  <si>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</si>
  <si>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</si>
  <si>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</si>
  <si>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</si>
  <si>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</si>
  <si>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</si>
  <si>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</si>
  <si>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</si>
  <si>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</si>
  <si>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</si>
  <si>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</si>
  <si>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</si>
  <si>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</si>
  <si>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</si>
  <si>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</si>
  <si>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</si>
  <si>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</si>
  <si>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</si>
  <si>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</si>
  <si>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</si>
  <si>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</si>
  <si>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</si>
  <si>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</si>
  <si>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</si>
  <si>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</si>
  <si>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</si>
  <si>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</si>
  <si>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</si>
  <si>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</si>
  <si>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</si>
  <si>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</si>
  <si>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</si>
  <si>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</si>
  <si>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</si>
  <si>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</si>
  <si>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</si>
  <si>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</si>
  <si>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</si>
  <si>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</si>
  <si>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</si>
  <si>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</si>
  <si>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</si>
  <si>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</si>
  <si>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</si>
  <si>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</si>
  <si>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</si>
  <si>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</si>
  <si>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</si>
  <si>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</si>
  <si>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</si>
  <si>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</si>
  <si>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</si>
  <si>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</si>
  <si>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</si>
  <si>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</si>
  <si>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</si>
  <si>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</si>
  <si>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</si>
  <si>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</si>
  <si>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</si>
  <si>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</si>
  <si>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</si>
  <si>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</si>
  <si>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</si>
  <si>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</si>
  <si>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</si>
  <si>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</si>
  <si>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</si>
  <si>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</si>
  <si>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</si>
  <si>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</si>
  <si>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</si>
  <si>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</si>
  <si>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</si>
  <si>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</si>
  <si>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</si>
  <si>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</si>
  <si>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</si>
  <si>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</si>
  <si>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</si>
  <si>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</si>
  <si>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</si>
  <si>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Aguardando TP ficar pronta previsão 12hrs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</si>
  <si>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</si>
  <si>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</si>
  <si>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</si>
  <si>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</si>
  <si>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</si>
  <si>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</si>
  <si>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</si>
  <si>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</si>
  <si>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</si>
  <si>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previsao apos o D71 11:30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</si>
  <si>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</si>
  <si>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</si>
  <si>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</si>
  <si>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</si>
  <si>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>MOD FN</t>
  </si>
  <si>
    <t xml:space="preserve">MC1 08:54, estão manobrando os vagoes que estão trancando a partida </t>
  </si>
  <si>
    <t>herbert</t>
  </si>
  <si>
    <t xml:space="preserve">MC1 08:54, cco verificando faixa </t>
  </si>
  <si>
    <t xml:space="preserve">MC1 08;52, previsao apos o C64 10hrs </t>
  </si>
  <si>
    <t xml:space="preserve">TP pronta  08:20, em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</si>
  <si>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</si>
  <si>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</si>
  <si>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</si>
  <si>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</si>
  <si>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</si>
  <si>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>Aguaradando envio MC1</t>
  </si>
  <si>
    <t>PUR-PJG</t>
  </si>
  <si>
    <t>PURPJG</t>
  </si>
  <si>
    <t>Francyslaine</t>
  </si>
  <si>
    <t>Deslocamento</t>
  </si>
  <si>
    <t xml:space="preserve">Lucas </t>
  </si>
  <si>
    <t xml:space="preserve">Descarga de trilho + dormentes </t>
  </si>
  <si>
    <t xml:space="preserve">Cancelado devido o mesmo esta em manutenção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</si>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</sst>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06" tableBorderDxfId="405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04"/>
    <tableColumn id="8" xr3:uid="{69D5AC3B-4F64-4F8F-AD2A-0AD158918DDD}" name="CORRELATO" dataDxfId="4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0</v>
      </c>
      <c r="E14" s="32" t="s">
        <v>0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982</v>
      </c>
      <c r="Q14" s="32" t="s">
        <v>999</v>
      </c>
      <c r="R14" s="32" t="s">
        <v>1000</v>
      </c>
      <c r="S14" s="32" t="s">
        <v>0</v>
      </c>
      <c r="T14" s="32" t="s">
        <v>0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973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982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25" activePane="bottomRight" state="frozen"/>
      <selection pane="bottomRight" activeCell="B40" sqref="B4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1" t="s">
        <v>1124</v>
      </c>
      <c r="AJ1" s="332"/>
      <c r="AK1" s="332"/>
      <c r="AL1" s="332"/>
      <c r="AM1" s="332"/>
      <c r="AN1" s="332"/>
      <c r="AO1" s="332"/>
      <c r="AP1" s="332"/>
      <c r="AQ1" s="332"/>
      <c r="AR1" s="333"/>
      <c r="AS1" s="333"/>
      <c r="AT1" s="333"/>
      <c r="AU1" s="333"/>
      <c r="AV1" s="333"/>
      <c r="AW1" s="333"/>
      <c r="AX1" s="332"/>
      <c r="AY1" s="332"/>
      <c r="AZ1" s="332"/>
      <c r="BA1" s="332"/>
      <c r="BB1" s="332"/>
      <c r="BC1" s="332"/>
      <c r="BD1" s="332"/>
      <c r="BE1" s="332"/>
      <c r="BF1" s="334"/>
      <c r="BG1" s="3"/>
      <c r="BH1" s="335" t="s">
        <v>1125</v>
      </c>
      <c r="BI1" s="336"/>
      <c r="BJ1" s="337"/>
      <c r="BK1" s="338"/>
      <c r="BL1" s="49"/>
      <c r="BM1" s="328" t="s">
        <v>1126</v>
      </c>
      <c r="BN1" s="329"/>
      <c r="BO1" s="329"/>
      <c r="BP1" s="329"/>
      <c r="BQ1" s="329"/>
      <c r="BR1" s="329"/>
      <c r="BS1" s="33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1" t="s">
        <v>1127</v>
      </c>
      <c r="AJ2" s="332"/>
      <c r="AK2" s="332"/>
      <c r="AL2" s="332"/>
      <c r="AM2" s="332"/>
      <c r="AN2" s="332"/>
      <c r="AO2" s="332"/>
      <c r="AP2" s="332"/>
      <c r="AQ2" s="334"/>
      <c r="AR2" s="239"/>
      <c r="AS2" s="346" t="s">
        <v>1130</v>
      </c>
      <c r="AT2" s="333"/>
      <c r="AU2" s="333"/>
      <c r="AV2" s="333"/>
      <c r="AW2" s="333"/>
      <c r="AX2" s="332"/>
      <c r="AY2" s="334"/>
      <c r="AZ2" s="4"/>
      <c r="BA2" s="325" t="s">
        <v>1131</v>
      </c>
      <c r="BB2" s="327"/>
      <c r="BC2" s="331" t="s">
        <v>1128</v>
      </c>
      <c r="BD2" s="332"/>
      <c r="BE2" s="332"/>
      <c r="BF2" s="334"/>
      <c r="BG2" s="3"/>
      <c r="BH2" s="339"/>
      <c r="BI2" s="340"/>
      <c r="BJ2" s="341"/>
      <c r="BK2" s="342"/>
      <c r="BL2" s="49"/>
      <c r="BM2" s="343"/>
      <c r="BN2" s="344"/>
      <c r="BO2" s="344"/>
      <c r="BP2" s="344"/>
      <c r="BQ2" s="344"/>
      <c r="BR2" s="344"/>
      <c r="BS2" s="34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5" t="s">
        <v>1132</v>
      </c>
      <c r="AJ3" s="327"/>
      <c r="AK3" s="325" t="s">
        <v>1133</v>
      </c>
      <c r="AL3" s="326"/>
      <c r="AM3" s="326"/>
      <c r="AN3" s="326"/>
      <c r="AO3" s="326"/>
      <c r="AP3" s="326"/>
      <c r="AQ3" s="327"/>
      <c r="AR3" s="240"/>
      <c r="AS3" s="349" t="s">
        <v>1139</v>
      </c>
      <c r="AT3" s="350"/>
      <c r="AU3" s="349" t="s">
        <v>1140</v>
      </c>
      <c r="AV3" s="350"/>
      <c r="AW3" s="349" t="s">
        <v>1141</v>
      </c>
      <c r="AX3" s="351"/>
      <c r="AY3" s="63" t="s">
        <v>1142</v>
      </c>
      <c r="AZ3" s="63"/>
      <c r="BA3" s="347"/>
      <c r="BB3" s="348"/>
      <c r="BC3" s="325" t="s">
        <v>1135</v>
      </c>
      <c r="BD3" s="326"/>
      <c r="BE3" s="326"/>
      <c r="BF3" s="327"/>
      <c r="BG3" s="62"/>
      <c r="BH3" s="339"/>
      <c r="BI3" s="340"/>
      <c r="BJ3" s="341"/>
      <c r="BK3" s="342"/>
      <c r="BL3" s="49"/>
      <c r="BM3" s="328" t="s">
        <v>1143</v>
      </c>
      <c r="BN3" s="329"/>
      <c r="BO3" s="329"/>
      <c r="BP3" s="330"/>
      <c r="BQ3" s="328" t="s">
        <v>759</v>
      </c>
      <c r="BR3" s="329"/>
      <c r="BS3" s="330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75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4</v>
      </c>
      <c r="K5" s="221" t="s">
        <v>1157</v>
      </c>
      <c r="L5" s="221" t="s">
        <v>1158</v>
      </c>
      <c r="M5" s="221" t="s">
        <v>1159</v>
      </c>
      <c r="N5" s="288" t="s">
        <v>8</v>
      </c>
      <c r="O5" s="221" t="s">
        <v>1160</v>
      </c>
      <c r="P5" s="221" t="s">
        <v>1161</v>
      </c>
      <c r="Q5" s="275" t="s">
        <v>1162</v>
      </c>
      <c r="R5" s="221" t="s">
        <v>1163</v>
      </c>
      <c r="S5" s="221" t="s">
        <v>1164</v>
      </c>
      <c r="T5" s="221" t="s">
        <v>1165</v>
      </c>
      <c r="U5" s="276" t="s">
        <v>7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605</v>
      </c>
      <c r="AA5" s="275" t="s">
        <v>1170</v>
      </c>
      <c r="AB5" s="221" t="s">
        <v>1171</v>
      </c>
      <c r="AC5" s="221" t="s">
        <v>1172</v>
      </c>
      <c r="AD5" s="221" t="s">
        <v>1173</v>
      </c>
      <c r="AE5" s="275" t="s">
        <v>1174</v>
      </c>
      <c r="AF5" s="275" t="s">
        <v>1175</v>
      </c>
      <c r="AG5" s="275" t="s">
        <v>1176</v>
      </c>
      <c r="AH5" s="221" t="s">
        <v>1177</v>
      </c>
      <c r="AI5" s="221" t="s">
        <v>1178</v>
      </c>
      <c r="AJ5" s="221" t="s">
        <v>1179</v>
      </c>
      <c r="AK5" s="276" t="s">
        <v>1180</v>
      </c>
      <c r="AL5" s="276" t="s">
        <v>1181</v>
      </c>
      <c r="AM5" s="276" t="s">
        <v>1182</v>
      </c>
      <c r="AN5" s="276" t="s">
        <v>1183</v>
      </c>
      <c r="AO5" s="221" t="s">
        <v>1184</v>
      </c>
      <c r="AP5" s="221" t="s">
        <v>1185</v>
      </c>
      <c r="AQ5" s="221" t="s">
        <v>1186</v>
      </c>
      <c r="AR5" s="277" t="s">
        <v>1187</v>
      </c>
      <c r="AS5" s="277" t="s">
        <v>1188</v>
      </c>
      <c r="AT5" s="277" t="s">
        <v>1189</v>
      </c>
      <c r="AU5" s="277" t="s">
        <v>1190</v>
      </c>
      <c r="AV5" s="277" t="s">
        <v>1191</v>
      </c>
      <c r="AW5" s="277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837</v>
      </c>
      <c r="E6" s="320">
        <v>394</v>
      </c>
      <c r="F6" s="172" t="s">
        <v>785</v>
      </c>
      <c r="G6" s="9" t="str">
        <f>IF(D6="","*",VLOOKUP(F6,BS_ATIVIDADE[#All],3,FALSE))</f>
        <v>PEDRA</v>
      </c>
      <c r="H6" s="173" t="s">
        <v>597</v>
      </c>
      <c r="I6" s="173" t="s">
        <v>595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BASE_MAPA!$E$2:$E$359, BASE_MAPA!$J$2:$J$359), "ERRO")</f>
        <v>ALTO ARAGUAIA - RONDONOPOLIS</v>
      </c>
      <c r="V6" s="198" t="s">
        <v>1215</v>
      </c>
      <c r="W6" s="173" t="s">
        <v>1216</v>
      </c>
      <c r="X6" s="218" t="s">
        <v>957</v>
      </c>
      <c r="Y6" s="158"/>
      <c r="Z6" s="158"/>
      <c r="AA6" s="83" t="s">
        <v>1217</v>
      </c>
      <c r="AB6" s="70" t="s">
        <v>948</v>
      </c>
      <c r="AC6" s="70" t="s">
        <v>609</v>
      </c>
      <c r="AD6" s="173">
        <v>0.29166666666666669</v>
      </c>
      <c r="AE6" s="83">
        <v>9414</v>
      </c>
      <c r="AF6" s="83" t="s">
        <v>609</v>
      </c>
      <c r="AG6" s="83" t="s">
        <v>609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84" t="str">
        <f>IF(BS_CONTROLE[[#This Row],[Local - Partida]]=0, "-", BS_CONTROLE[[#This Row],[Local - Partida]])</f>
        <v>TGR2</v>
      </c>
      <c r="AL6" s="284" t="str">
        <f>IF(BS_CONTROLE[[#This Row],[Local - Encerramento]]=0, "-", BS_CONTROLE[[#This Row],[Local - Encerramento]])</f>
        <v>TGR</v>
      </c>
      <c r="AM6" s="284" t="str">
        <f>IF(BS_CONTROLE[[#This Row],[Entre - Estações]]=0, "-", BS_CONTROLE[[#This Row],[Entre - Estações]])</f>
        <v>TGR-TBE</v>
      </c>
      <c r="AN6" s="284" t="str">
        <f>IF(BS_CONTROLE[[#This Row],[SB]]=0, "-", BS_CONTROLE[[#This Row],[SB]])</f>
        <v>TGR512</v>
      </c>
      <c r="AO6" s="285">
        <f>IF(BS_CONTROLE[[#This Row],[SUB]]=0, "-", BS_CONTROLE[[#This Row],[SUB]])</f>
        <v>98</v>
      </c>
      <c r="AP6" s="286">
        <f>IF(BS_CONTROLE[[#This Row],[KM - Inicio]]=0, "-", BS_CONTROLE[[#This Row],[KM - Inicio]])</f>
        <v>506</v>
      </c>
      <c r="AQ6" s="286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BASE_MAPA!$E$2:$E$359, BASE_MAPA!$J$2:$J$359), "ERRO")</f>
        <v>ALTO ARAGUAIA - RONDONOPOLIS</v>
      </c>
      <c r="BF6" s="287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982</v>
      </c>
      <c r="BN6" s="14" t="s">
        <v>982</v>
      </c>
      <c r="BO6" s="165" t="s">
        <v>982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864</v>
      </c>
      <c r="E7" s="320">
        <v>324</v>
      </c>
      <c r="F7" s="172" t="s">
        <v>792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609</v>
      </c>
      <c r="J7" s="217">
        <v>98</v>
      </c>
      <c r="K7" s="217">
        <v>538.24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BASE_MAPA!$E$2:$E$359, BASE_MAPA!$J$2:$J$359), "ERRO")</f>
        <v>ALTO ARAGUAIA - RONDONOPOLIS</v>
      </c>
      <c r="V7" s="198" t="s">
        <v>1219</v>
      </c>
      <c r="W7" s="173" t="s">
        <v>1220</v>
      </c>
      <c r="X7" s="218" t="s">
        <v>957</v>
      </c>
      <c r="Y7" s="158"/>
      <c r="Z7" s="158"/>
      <c r="AA7" s="83" t="s">
        <v>609</v>
      </c>
      <c r="AB7" s="70" t="s">
        <v>609</v>
      </c>
      <c r="AC7" s="70" t="s">
        <v>609</v>
      </c>
      <c r="AD7" s="17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TBE539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TBE-TRM</v>
      </c>
      <c r="AN7" s="284" t="str">
        <f>IF(BS_CONTROLE[[#This Row],[SB]]=0, "-", BS_CONTROLE[[#This Row],[SB]])</f>
        <v>TBE539</v>
      </c>
      <c r="AO7" s="285">
        <f>IF(BS_CONTROLE[[#This Row],[SUB]]=0, "-", BS_CONTROLE[[#This Row],[SUB]])</f>
        <v>98</v>
      </c>
      <c r="AP7" s="286">
        <f>IF(BS_CONTROLE[[#This Row],[KM - Inicio]]=0, "-", BS_CONTROLE[[#This Row],[KM - Inicio]])</f>
        <v>538.24</v>
      </c>
      <c r="AQ7" s="286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287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984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886</v>
      </c>
      <c r="E8" s="320">
        <v>396</v>
      </c>
      <c r="F8" s="172" t="s">
        <v>792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609</v>
      </c>
      <c r="J8" s="217">
        <v>74</v>
      </c>
      <c r="K8" s="217">
        <v>334.1</v>
      </c>
      <c r="L8" s="83" t="s">
        <v>609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BASE_MAPA!$E$2:$E$359, BASE_MAPA!$J$2:$J$359), "ERRO")</f>
        <v>MARCO INICIAL - ALTO ARAGUAIA</v>
      </c>
      <c r="V8" s="198" t="s">
        <v>1222</v>
      </c>
      <c r="W8" s="173" t="s">
        <v>1223</v>
      </c>
      <c r="X8" s="218" t="s">
        <v>957</v>
      </c>
      <c r="Y8" s="158"/>
      <c r="Z8" s="158"/>
      <c r="AA8" s="83" t="s">
        <v>609</v>
      </c>
      <c r="AB8" s="70" t="s">
        <v>609</v>
      </c>
      <c r="AC8" s="70" t="s">
        <v>609</v>
      </c>
      <c r="AD8" s="173" t="s">
        <v>609</v>
      </c>
      <c r="AE8" s="83" t="s">
        <v>609</v>
      </c>
      <c r="AF8" s="83" t="s">
        <v>609</v>
      </c>
      <c r="AG8" s="83" t="s">
        <v>609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84" t="str">
        <f>IF(BS_CONTROLE[[#This Row],[Local - Partida]]=0, "-", BS_CONTROLE[[#This Row],[Local - Partida]])</f>
        <v>326TLA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TMR-TLA</v>
      </c>
      <c r="AN8" s="284" t="str">
        <f>IF(BS_CONTROLE[[#This Row],[SB]]=0, "-", BS_CONTROLE[[#This Row],[SB]])</f>
        <v>326TLA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334.1</v>
      </c>
      <c r="AQ8" s="286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982</v>
      </c>
      <c r="BN8" s="14" t="s">
        <v>982</v>
      </c>
      <c r="BO8" s="165" t="s">
        <v>982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705</v>
      </c>
      <c r="E9" s="320">
        <v>313</v>
      </c>
      <c r="F9" s="172" t="s">
        <v>631</v>
      </c>
      <c r="G9" s="9" t="str">
        <f>IF(D9="","*",VLOOKUP(F9,BS_ATIVIDADE[#All],3,FALSE))</f>
        <v>DETECÇÃO</v>
      </c>
      <c r="H9" s="173" t="s">
        <v>266</v>
      </c>
      <c r="I9" s="173" t="s">
        <v>228</v>
      </c>
      <c r="J9" s="217">
        <v>74</v>
      </c>
      <c r="K9" s="217">
        <v>290</v>
      </c>
      <c r="L9" s="83" t="s">
        <v>609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1228</v>
      </c>
      <c r="W9" s="173" t="s">
        <v>1229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84" t="str">
        <f>IF(BS_CONTROLE[[#This Row],[Local - Partida]]=0, "-", BS_CONTROLE[[#This Row],[Local - Partida]])</f>
        <v>TCS2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TCS-TIN</v>
      </c>
      <c r="AN9" s="284" t="str">
        <f>IF(BS_CONTROLE[[#This Row],[SB]]=0, "-", BS_CONTROLE[[#This Row],[SB]])</f>
        <v>TCSTIN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290</v>
      </c>
      <c r="AQ9" s="286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982</v>
      </c>
      <c r="BN9" s="14" t="s">
        <v>982</v>
      </c>
      <c r="BO9" s="165" t="s">
        <v>982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20">
        <v>324</v>
      </c>
      <c r="F10" s="172" t="s">
        <v>715</v>
      </c>
      <c r="G10" s="9" t="str">
        <f>IF(D10="","*",VLOOKUP(F10,BS_ATIVIDADE[#All],3,FALSE))</f>
        <v>MECANIZAÇÃO - SOCADORA</v>
      </c>
      <c r="H10" s="173" t="s">
        <v>250</v>
      </c>
      <c r="I10" s="173" t="s">
        <v>250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1231</v>
      </c>
      <c r="W10" s="173" t="s">
        <v>1232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TID2</v>
      </c>
      <c r="AL10" s="284" t="str">
        <f>IF(BS_CONTROLE[[#This Row],[Local - Encerramento]]=0, "-", BS_CONTROLE[[#This Row],[Local - Encerramento]])</f>
        <v>TID2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974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889</v>
      </c>
      <c r="E11" s="320">
        <v>326</v>
      </c>
      <c r="F11" s="172" t="s">
        <v>792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609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1234</v>
      </c>
      <c r="W11" s="173" t="s">
        <v>1223</v>
      </c>
      <c r="X11" s="218" t="s">
        <v>957</v>
      </c>
      <c r="Y11" s="158"/>
      <c r="Z11" s="158"/>
      <c r="AA11" s="83" t="s">
        <v>609</v>
      </c>
      <c r="AB11" s="70" t="s">
        <v>609</v>
      </c>
      <c r="AC11" s="70" t="s">
        <v>609</v>
      </c>
      <c r="AD11" s="17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TQIK73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TQI-TSP</v>
      </c>
      <c r="AN11" s="284" t="str">
        <f>IF(BS_CONTROLE[[#This Row],[SB]]=0, "-", BS_CONTROLE[[#This Row],[SB]])</f>
        <v>TQIK73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64.563999999999993</v>
      </c>
      <c r="AQ11" s="286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982</v>
      </c>
      <c r="BN11" s="14" t="s">
        <v>982</v>
      </c>
      <c r="BO11" s="165" t="s">
        <v>982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860</v>
      </c>
      <c r="E12" s="320">
        <v>68</v>
      </c>
      <c r="F12" s="172" t="s">
        <v>799</v>
      </c>
      <c r="G12" s="9" t="str">
        <f>IF(D12="","*",VLOOKUP(F12,BS_ATIVIDADE[#All],3,FALSE))</f>
        <v>TRILHO - SUBSTITUIÇÂO</v>
      </c>
      <c r="H12" s="173" t="s">
        <v>609</v>
      </c>
      <c r="I12" s="173" t="s">
        <v>609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BASE_MAPA!$E$2:$E$359, BASE_MAPA!$J$2:$J$359), "ERRO")</f>
        <v>MARCO INICIAL - ALTO ARAGUAIA</v>
      </c>
      <c r="V12" s="198" t="s">
        <v>1236</v>
      </c>
      <c r="W12" s="173" t="s">
        <v>1237</v>
      </c>
      <c r="X12" s="218" t="s">
        <v>957</v>
      </c>
      <c r="Y12" s="158"/>
      <c r="Z12" s="158"/>
      <c r="AA12" s="83" t="s">
        <v>609</v>
      </c>
      <c r="AB12" s="70" t="s">
        <v>609</v>
      </c>
      <c r="AC12" s="70" t="s">
        <v>609</v>
      </c>
      <c r="AD12" s="173" t="s">
        <v>609</v>
      </c>
      <c r="AE12" s="83" t="s">
        <v>609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TQI-TSP</v>
      </c>
      <c r="AN12" s="284" t="str">
        <f>IF(BS_CONTROLE[[#This Row],[SB]]=0, "-", BS_CONTROLE[[#This Row],[SB]])</f>
        <v>TQIK73</v>
      </c>
      <c r="AO12" s="285">
        <f>IF(BS_CONTROLE[[#This Row],[SUB]]=0, "-", BS_CONTROLE[[#This Row],[SUB]])</f>
        <v>74</v>
      </c>
      <c r="AP12" s="286">
        <f>IF(BS_CONTROLE[[#This Row],[KM - Inicio]]=0, "-", BS_CONTROLE[[#This Row],[KM - Inicio]])</f>
        <v>64.563999999999993</v>
      </c>
      <c r="AQ12" s="286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BASE_MAPA!$E$2:$E$359, BASE_MAPA!$J$2:$J$359), "ERRO")</f>
        <v>MARCO INICIAL - ALTO ARAGUAIA</v>
      </c>
      <c r="BF12" s="287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778</v>
      </c>
      <c r="E13" s="320">
        <v>68</v>
      </c>
      <c r="F13" s="172" t="s">
        <v>741</v>
      </c>
      <c r="G13" s="9" t="str">
        <f>IF(D13="","*",VLOOKUP(F13,BS_ATIVIDADE[#All],3,FALSE))</f>
        <v>MODERNIZAÇÃO</v>
      </c>
      <c r="H13" s="173" t="s">
        <v>396</v>
      </c>
      <c r="I13" s="173" t="s">
        <v>396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BASE_MAPA!$E$2:$E$359, BASE_MAPA!$J$2:$J$359), "ERRO")</f>
        <v>ARARAQUARA - COLOMBIA</v>
      </c>
      <c r="V13" s="198" t="s">
        <v>1239</v>
      </c>
      <c r="W13" s="173" t="s">
        <v>1232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84" t="str">
        <f>IF(BS_CONTROLE[[#This Row],[Local - Partida]]=0, "-", BS_CONTROLE[[#This Row],[Local - Partida]])</f>
        <v>ZGT1</v>
      </c>
      <c r="AL13" s="284" t="str">
        <f>IF(BS_CONTROLE[[#This Row],[Local - Encerramento]]=0, "-", BS_CONTROLE[[#This Row],[Local - Encerramento]])</f>
        <v>ZGT1</v>
      </c>
      <c r="AM13" s="284" t="str">
        <f>IF(BS_CONTROLE[[#This Row],[Entre - Estações]]=0, "-", BS_CONTROLE[[#This Row],[Entre - Estações]])</f>
        <v>ZRI-ZGT</v>
      </c>
      <c r="AN13" s="284" t="str">
        <f>IF(BS_CONTROLE[[#This Row],[SB]]=0, "-", BS_CONTROLE[[#This Row],[SB]])</f>
        <v>ZRIZGT</v>
      </c>
      <c r="AO13" s="285">
        <f>IF(BS_CONTROLE[[#This Row],[SUB]]=0, "-", BS_CONTROLE[[#This Row],[SUB]])</f>
        <v>72</v>
      </c>
      <c r="AP13" s="286">
        <f>IF(BS_CONTROLE[[#This Row],[KM - Inicio]]=0, "-", BS_CONTROLE[[#This Row],[KM - Inicio]])</f>
        <v>294</v>
      </c>
      <c r="AQ13" s="286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BASE_MAPA!$E$2:$E$359, BASE_MAPA!$J$2:$J$359), "ERRO")</f>
        <v>ARARAQUARA - COLOMBIA</v>
      </c>
      <c r="BF13" s="287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980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20">
        <v>444</v>
      </c>
      <c r="F14" s="70" t="s">
        <v>812</v>
      </c>
      <c r="G14" s="9" t="str">
        <f>IF(D14="","*",VLOOKUP(F14,BS_ATIVIDADE[#All],3,FALSE))</f>
        <v>OUTROS</v>
      </c>
      <c r="H14" s="173" t="s">
        <v>1241</v>
      </c>
      <c r="I14" s="173" t="s">
        <v>492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BASE_MAPA!$E$2:$E$359, BASE_MAPA!$J$2:$J$359), "ERRO")</f>
        <v>ITIRAPINA - BAURU</v>
      </c>
      <c r="V14" s="217" t="s">
        <v>1244</v>
      </c>
      <c r="W14" s="217" t="s">
        <v>1245</v>
      </c>
      <c r="X14" s="218" t="s">
        <v>957</v>
      </c>
      <c r="Y14" s="158"/>
      <c r="Z14" s="158"/>
      <c r="AA14" s="217" t="s">
        <v>609</v>
      </c>
      <c r="AB14" s="172" t="s">
        <v>609</v>
      </c>
      <c r="AC14" s="172" t="s">
        <v>609</v>
      </c>
      <c r="AD14" s="322" t="s">
        <v>609</v>
      </c>
      <c r="AE14" s="217" t="s">
        <v>609</v>
      </c>
      <c r="AF14" s="217" t="s">
        <v>609</v>
      </c>
      <c r="AG14" s="217" t="s">
        <v>609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84" t="str">
        <f>IF(BS_CONTROLE[[#This Row],[Local - Partida]]=0, "-", BS_CONTROLE[[#This Row],[Local - Partida]])</f>
        <v>ZIQ</v>
      </c>
      <c r="AL14" s="284" t="str">
        <f>IF(BS_CONTROLE[[#This Row],[Local - Encerramento]]=0, "-", BS_CONTROLE[[#This Row],[Local - Encerramento]])</f>
        <v>ZPD</v>
      </c>
      <c r="AM14" s="284" t="str">
        <f>IF(BS_CONTROLE[[#This Row],[Entre - Estações]]=0, "-", BS_CONTROLE[[#This Row],[Entre - Estações]])</f>
        <v>ZIQ-ZPQ</v>
      </c>
      <c r="AN14" s="284" t="str">
        <f>IF(BS_CONTROLE[[#This Row],[SB]]=0, "-", BS_CONTROLE[[#This Row],[SB]])</f>
        <v>ZIQZPD</v>
      </c>
      <c r="AO14" s="285">
        <f>IF(BS_CONTROLE[[#This Row],[SUB]]=0, "-", BS_CONTROLE[[#This Row],[SUB]])</f>
        <v>78</v>
      </c>
      <c r="AP14" s="286">
        <f>IF(BS_CONTROLE[[#This Row],[KM - Inicio]]=0, "-", BS_CONTROLE[[#This Row],[KM - Inicio]])</f>
        <v>175</v>
      </c>
      <c r="AQ14" s="286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BASE_MAPA!$E$2:$E$359, BASE_MAPA!$J$2:$J$359), "ERRO")</f>
        <v>ITIRAPINA - BAURU</v>
      </c>
      <c r="BF14" s="287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982</v>
      </c>
      <c r="BN14" s="14" t="s">
        <v>982</v>
      </c>
      <c r="BO14" s="165" t="s">
        <v>982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846</v>
      </c>
      <c r="E15" s="320">
        <v>359</v>
      </c>
      <c r="F15" s="172" t="s">
        <v>753</v>
      </c>
      <c r="G15" s="9" t="str">
        <f>IF(D15="","*",VLOOKUP(F15,BS_ATIVIDADE[#All],3,FALSE))</f>
        <v>OUTROS</v>
      </c>
      <c r="H15" s="173" t="s">
        <v>307</v>
      </c>
      <c r="I15" s="173" t="s">
        <v>337</v>
      </c>
      <c r="J15" s="217">
        <v>103</v>
      </c>
      <c r="K15" s="217">
        <v>1882</v>
      </c>
      <c r="L15" s="83" t="s">
        <v>609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BASE_MAPA!$E$2:$E$359, BASE_MAPA!$J$2:$J$359), "ERRO")</f>
        <v>OURO VERDE - LIGAÇÃO</v>
      </c>
      <c r="V15" s="198" t="s">
        <v>1247</v>
      </c>
      <c r="W15" s="173" t="s">
        <v>1248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609</v>
      </c>
      <c r="AD15" s="173">
        <v>0.29166666666666669</v>
      </c>
      <c r="AE15" s="83">
        <v>9406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84" t="str">
        <f>IF(BS_CONTROLE[[#This Row],[Local - Partida]]=0, "-", BS_CONTROLE[[#This Row],[Local - Partida]])</f>
        <v>PSG</v>
      </c>
      <c r="AL15" s="284" t="str">
        <f>IF(BS_CONTROLE[[#This Row],[Local - Encerramento]]=0, "-", BS_CONTROLE[[#This Row],[Local - Encerramento]])</f>
        <v>PPR</v>
      </c>
      <c r="AM15" s="284" t="str">
        <f>IF(BS_CONTROLE[[#This Row],[Entre - Estações]]=0, "-", BS_CONTROLE[[#This Row],[Entre - Estações]])</f>
        <v>POA-PAM</v>
      </c>
      <c r="AN15" s="284" t="str">
        <f>IF(BS_CONTROLE[[#This Row],[SB]]=0, "-", BS_CONTROLE[[#This Row],[SB]])</f>
        <v>POAPAM</v>
      </c>
      <c r="AO15" s="285">
        <f>IF(BS_CONTROLE[[#This Row],[SUB]]=0, "-", BS_CONTROLE[[#This Row],[SUB]])</f>
        <v>103</v>
      </c>
      <c r="AP15" s="286">
        <f>IF(BS_CONTROLE[[#This Row],[KM - Inicio]]=0, "-", BS_CONTROLE[[#This Row],[KM - Inicio]])</f>
        <v>1882</v>
      </c>
      <c r="AQ15" s="286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287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978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609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853</v>
      </c>
      <c r="E18" s="320">
        <v>14</v>
      </c>
      <c r="F18" s="172" t="s">
        <v>766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609</v>
      </c>
      <c r="J18" s="217">
        <v>98</v>
      </c>
      <c r="K18" s="217">
        <v>615.41999999999996</v>
      </c>
      <c r="L18" s="83" t="s">
        <v>609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BASE_MAPA!$E$2:$E$359, BASE_MAPA!$J$2:$J$359), "ERRO")</f>
        <v>ALTO ARAGUAIA - RONDONOPOLIS</v>
      </c>
      <c r="V18" s="198" t="s">
        <v>1250</v>
      </c>
      <c r="W18" s="173" t="s">
        <v>1251</v>
      </c>
      <c r="X18" s="218" t="s">
        <v>952</v>
      </c>
      <c r="Y18" s="158" t="s">
        <v>951</v>
      </c>
      <c r="Z18" s="158" t="s">
        <v>958</v>
      </c>
      <c r="AA18" s="83" t="s">
        <v>609</v>
      </c>
      <c r="AB18" s="70" t="s">
        <v>609</v>
      </c>
      <c r="AC18" s="70" t="s">
        <v>609</v>
      </c>
      <c r="AD18" s="173" t="s">
        <v>609</v>
      </c>
      <c r="AE18" s="83" t="s">
        <v>609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84" t="str">
        <f>IF(BS_CONTROLE[[#This Row],[Local - Partida]]=0, "-", BS_CONTROLE[[#This Row],[Local - Partida]])</f>
        <v>TIQ1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TIQ</v>
      </c>
      <c r="AN18" s="284" t="str">
        <f>IF(BS_CONTROLE[[#This Row],[SB]]=0, "-", BS_CONTROLE[[#This Row],[SB]])</f>
        <v>TIQ1</v>
      </c>
      <c r="AO18" s="285">
        <f>IF(BS_CONTROLE[[#This Row],[SUB]]=0, "-", BS_CONTROLE[[#This Row],[SUB]])</f>
        <v>98</v>
      </c>
      <c r="AP18" s="286">
        <f>IF(BS_CONTROLE[[#This Row],[KM - Inicio]]=0, "-", BS_CONTROLE[[#This Row],[KM - Inicio]])</f>
        <v>615.41999999999996</v>
      </c>
      <c r="AQ18" s="286" t="str">
        <f>IF(BS_CONTROLE[[#This Row],[KM - Fim]]=0, "-", BS_CONTROLE[[#This Row],[KM - Fim]])</f>
        <v>-</v>
      </c>
      <c r="AR18" s="242"/>
      <c r="AS18" s="242"/>
      <c r="AT18" s="242"/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/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287" t="str">
        <f>IF(BS_CONTROLE[[#This Row],[Responsavel pelo boletim]]=0, "-", BS_CONTROLE[[#This Row],[Responsavel pelo boletim]])</f>
        <v xml:space="preserve">camila </v>
      </c>
      <c r="BG18" s="15"/>
      <c r="BH18" s="16">
        <v>1</v>
      </c>
      <c r="BI18" s="16"/>
      <c r="BJ18" s="16" t="s">
        <v>1252</v>
      </c>
      <c r="BK18" s="16"/>
      <c r="BL18" s="15"/>
      <c r="BM18" s="14"/>
      <c r="BN18" s="14"/>
      <c r="BO18" s="165"/>
      <c r="BP18" s="16"/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/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705</v>
      </c>
      <c r="E19" s="320">
        <v>313</v>
      </c>
      <c r="F19" s="172" t="s">
        <v>631</v>
      </c>
      <c r="G19" s="9" t="str">
        <f>IF(D19="","*",VLOOKUP(F19,BS_ATIVIDADE[#All],3,FALSE))</f>
        <v>DETECÇÃO</v>
      </c>
      <c r="H19" s="173" t="s">
        <v>597</v>
      </c>
      <c r="I19" s="173" t="s">
        <v>80</v>
      </c>
      <c r="J19" s="217">
        <v>74</v>
      </c>
      <c r="K19" s="217">
        <v>501</v>
      </c>
      <c r="L19" s="83" t="s">
        <v>609</v>
      </c>
      <c r="M19" s="217" t="s">
        <v>18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BASE_MAPA!$E$2:$E$359, BASE_MAPA!$J$2:$J$359), "ERRO")</f>
        <v>MARCO INICIAL - ALTO ARAGUAIA</v>
      </c>
      <c r="V19" s="198" t="s">
        <v>1228</v>
      </c>
      <c r="W19" s="173" t="s">
        <v>1254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TGR2</v>
      </c>
      <c r="AL19" s="284" t="str">
        <f>IF(BS_CONTROLE[[#This Row],[Local - Encerramento]]=0, "-", BS_CONTROLE[[#This Row],[Local - Encerramento]])</f>
        <v>TRO</v>
      </c>
      <c r="AM19" s="284" t="str">
        <f>IF(BS_CONTROLE[[#This Row],[Entre - Estações]]=0, "-", BS_CONTROLE[[#This Row],[Entre - Estações]])</f>
        <v>TGR-TRO</v>
      </c>
      <c r="AN19" s="284" t="str">
        <f>IF(BS_CONTROLE[[#This Row],[SB]]=0, "-", BS_CONTROLE[[#This Row],[SB]])</f>
        <v>TGRTRO</v>
      </c>
      <c r="AO19" s="285">
        <f>IF(BS_CONTROLE[[#This Row],[SUB]]=0, "-", BS_CONTROLE[[#This Row],[SUB]])</f>
        <v>74</v>
      </c>
      <c r="AP19" s="286">
        <f>IF(BS_CONTROLE[[#This Row],[KM - Inicio]]=0, "-", BS_CONTROLE[[#This Row],[KM - Inicio]])</f>
        <v>501</v>
      </c>
      <c r="AQ19" s="286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978</v>
      </c>
      <c r="BN19" s="14" t="s">
        <v>998</v>
      </c>
      <c r="BO19" s="165" t="s">
        <v>1069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SuperEquipamento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837</v>
      </c>
      <c r="E20" s="320">
        <v>324</v>
      </c>
      <c r="F20" s="172" t="s">
        <v>783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609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597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BASE_MAPA!$E$2:$E$359, BASE_MAPA!$J$2:$J$359), "ERRO")</f>
        <v>MARCO INICIAL - ALTO ARAGUAIA</v>
      </c>
      <c r="V20" s="198" t="s">
        <v>1257</v>
      </c>
      <c r="W20" s="173" t="s">
        <v>1258</v>
      </c>
      <c r="X20" s="218" t="s">
        <v>957</v>
      </c>
      <c r="Y20" s="158"/>
      <c r="Z20" s="158" t="s">
        <v>953</v>
      </c>
      <c r="AA20" s="83" t="s">
        <v>1259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609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84" t="str">
        <f>IF(BS_CONTROLE[[#This Row],[Local - Partida]]=0, "-", BS_CONTROLE[[#This Row],[Local - Partida]])</f>
        <v>TAG</v>
      </c>
      <c r="AL20" s="284" t="str">
        <f>IF(BS_CONTROLE[[#This Row],[Local - Encerramento]]=0, "-", BS_CONTROLE[[#This Row],[Local - Encerramento]])</f>
        <v>TAG</v>
      </c>
      <c r="AM20" s="284" t="str">
        <f>IF(BS_CONTROLE[[#This Row],[Entre - Estações]]=0, "-", BS_CONTROLE[[#This Row],[Entre - Estações]])</f>
        <v>TGR</v>
      </c>
      <c r="AN20" s="284" t="str">
        <f>IF(BS_CONTROLE[[#This Row],[SB]]=0, "-", BS_CONTROLE[[#This Row],[SB]])</f>
        <v>TGR2</v>
      </c>
      <c r="AO20" s="285">
        <f>IF(BS_CONTROLE[[#This Row],[SUB]]=0, "-", BS_CONTROLE[[#This Row],[SUB]])</f>
        <v>74</v>
      </c>
      <c r="AP20" s="286">
        <f>IF(BS_CONTROLE[[#This Row],[KM - Inicio]]=0, "-", BS_CONTROLE[[#This Row],[KM - Inicio]])</f>
        <v>501</v>
      </c>
      <c r="AQ20" s="286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287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880</v>
      </c>
      <c r="E21" s="320">
        <v>16</v>
      </c>
      <c r="F21" s="172" t="s">
        <v>799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609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0.125</v>
      </c>
      <c r="Q21" s="83">
        <v>624</v>
      </c>
      <c r="R21" s="10" t="str">
        <f>IFERROR(_xlfn.XLOOKUP(F21, BS_ATIVIDADE[ATIVIDADE],BS_ATIVIDADE[UNIDADE] ), "*")</f>
        <v>M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8" t="s">
        <v>1260</v>
      </c>
      <c r="W21" s="173" t="s">
        <v>1261</v>
      </c>
      <c r="X21" s="218" t="s">
        <v>957</v>
      </c>
      <c r="Y21" s="158" t="s">
        <v>960</v>
      </c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84" t="str">
        <f>IF(BS_CONTROLE[[#This Row],[Local - Partida]]=0, "-", BS_CONTROLE[[#This Row],[Local - Partida]])</f>
        <v>440TVL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TPC-TVL</v>
      </c>
      <c r="AN21" s="284" t="str">
        <f>IF(BS_CONTROLE[[#This Row],[SB]]=0, "-", BS_CONTROLE[[#This Row],[SB]])</f>
        <v>440TVL</v>
      </c>
      <c r="AO21" s="285">
        <f>IF(BS_CONTROLE[[#This Row],[SUB]]=0, "-", BS_CONTROLE[[#This Row],[SUB]])</f>
        <v>74</v>
      </c>
      <c r="AP21" s="286">
        <f>IF(BS_CONTROLE[[#This Row],[KM - Inicio]]=0, "-", BS_CONTROLE[[#This Row],[KM - Inicio]])</f>
        <v>444.98</v>
      </c>
      <c r="AQ21" s="286">
        <f>IF(BS_CONTROLE[[#This Row],[KM - Fim]]=0, "-", BS_CONTROLE[[#This Row],[KM - Fim]])</f>
        <v>446.32</v>
      </c>
      <c r="AR21" s="242">
        <v>0.37986111111111109</v>
      </c>
      <c r="AS21" s="242"/>
      <c r="AT21" s="242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7" t="str">
        <f>IF(BS_CONTROLE[[#This Row],[Responsavel pelo boletim]]=0, "-", BS_CONTROLE[[#This Row],[Responsavel pelo boletim]])</f>
        <v xml:space="preserve">elton </v>
      </c>
      <c r="BG21" s="15"/>
      <c r="BH21" s="16">
        <v>1</v>
      </c>
      <c r="BI21" s="16"/>
      <c r="BJ21" s="16" t="s">
        <v>1262</v>
      </c>
      <c r="BK21" s="16"/>
      <c r="BL21" s="15"/>
      <c r="BM21" s="14"/>
      <c r="BN21" s="14"/>
      <c r="BO21" s="165"/>
      <c r="BP21" s="16"/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/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827</v>
      </c>
      <c r="E22" s="320"/>
      <c r="F22" s="172" t="s">
        <v>699</v>
      </c>
      <c r="G22" s="9" t="str">
        <f>IF(D22="","*",VLOOKUP(F22,BS_ATIVIDADE[#All],3,FALSE))</f>
        <v>MECANIZAÇÃO - DOL</v>
      </c>
      <c r="H22" s="173" t="s">
        <v>572</v>
      </c>
      <c r="I22" s="173" t="s">
        <v>572</v>
      </c>
      <c r="J22" s="217">
        <v>74</v>
      </c>
      <c r="K22" s="217">
        <v>416.2</v>
      </c>
      <c r="L22" s="83" t="s">
        <v>609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1263</v>
      </c>
      <c r="W22" s="173" t="s">
        <v>1264</v>
      </c>
      <c r="X22" s="218" t="s">
        <v>952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609</v>
      </c>
      <c r="AD22" s="173">
        <v>0.29166666666666669</v>
      </c>
      <c r="AE22" s="83">
        <v>6202</v>
      </c>
      <c r="AF22" s="83">
        <v>6203</v>
      </c>
      <c r="AG22" s="83" t="s">
        <v>609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84" t="str">
        <f>IF(BS_CONTROLE[[#This Row],[Local - Partida]]=0, "-", BS_CONTROLE[[#This Row],[Local - Partida]])</f>
        <v>TOM2</v>
      </c>
      <c r="AL22" s="284" t="str">
        <f>IF(BS_CONTROLE[[#This Row],[Local - Encerramento]]=0, "-", BS_CONTROLE[[#This Row],[Local - Encerramento]])</f>
        <v>TOM2</v>
      </c>
      <c r="AM22" s="284" t="str">
        <f>IF(BS_CONTROLE[[#This Row],[Entre - Estações]]=0, "-", BS_CONTROLE[[#This Row],[Entre - Estações]])</f>
        <v>TOM-TPC</v>
      </c>
      <c r="AN22" s="284" t="str">
        <f>IF(BS_CONTROLE[[#This Row],[SB]]=0, "-", BS_CONTROLE[[#This Row],[SB]])</f>
        <v>416TPC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416.2</v>
      </c>
      <c r="AQ22" s="286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977</v>
      </c>
      <c r="BN22" s="14" t="s">
        <v>997</v>
      </c>
      <c r="BO22" s="165" t="s">
        <v>1108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886</v>
      </c>
      <c r="E23" s="320">
        <v>396</v>
      </c>
      <c r="F23" s="172" t="s">
        <v>792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609</v>
      </c>
      <c r="J23" s="217">
        <v>74</v>
      </c>
      <c r="K23" s="217">
        <v>311.89999999999998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1222</v>
      </c>
      <c r="W23" s="173" t="s">
        <v>1223</v>
      </c>
      <c r="X23" s="218" t="s">
        <v>957</v>
      </c>
      <c r="Y23" s="158" t="s">
        <v>960</v>
      </c>
      <c r="Z23" s="158" t="s">
        <v>958</v>
      </c>
      <c r="AA23" s="83" t="s">
        <v>609</v>
      </c>
      <c r="AB23" s="70" t="s">
        <v>609</v>
      </c>
      <c r="AC23" s="70" t="s">
        <v>609</v>
      </c>
      <c r="AD23" s="173" t="s">
        <v>609</v>
      </c>
      <c r="AE23" s="83" t="s">
        <v>609</v>
      </c>
      <c r="AF23" s="83" t="s">
        <v>609</v>
      </c>
      <c r="AG23" s="83" t="s">
        <v>609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84" t="str">
        <f>IF(BS_CONTROLE[[#This Row],[Local - Partida]]=0, "-", BS_CONTROLE[[#This Row],[Local - Partida]])</f>
        <v>309TMR</v>
      </c>
      <c r="AL23" s="284" t="str">
        <f>IF(BS_CONTROLE[[#This Row],[Local - Encerramento]]=0, "-", BS_CONTROLE[[#This Row],[Local - Encerramento]])</f>
        <v>-</v>
      </c>
      <c r="AM23" s="284" t="str">
        <f>IF(BS_CONTROLE[[#This Row],[Entre - Estações]]=0, "-", BS_CONTROLE[[#This Row],[Entre - Estações]])</f>
        <v>THE-TMR</v>
      </c>
      <c r="AN23" s="284" t="str">
        <f>IF(BS_CONTROLE[[#This Row],[SB]]=0, "-", BS_CONTROLE[[#This Row],[SB]])</f>
        <v>309TMR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311.89999999999998</v>
      </c>
      <c r="AQ23" s="286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8.3333333333333315E-2</v>
      </c>
      <c r="AZ23" s="13"/>
      <c r="BA23" s="71"/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1266</v>
      </c>
      <c r="BL23" s="15"/>
      <c r="BM23" s="14"/>
      <c r="BN23" s="14"/>
      <c r="BO23" s="165"/>
      <c r="BP23" s="16"/>
      <c r="BQ23" s="12" t="str">
        <f t="shared" si="2"/>
        <v>Produção</v>
      </c>
      <c r="BR23" s="18">
        <f t="shared" si="3"/>
        <v>1.333333333333333</v>
      </c>
      <c r="BS23" s="18">
        <f t="shared" si="4"/>
        <v>0</v>
      </c>
      <c r="BT23" s="225" t="str">
        <f t="shared" si="5"/>
        <v/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20">
        <v>273</v>
      </c>
      <c r="F24" s="172" t="s">
        <v>598</v>
      </c>
      <c r="G24" s="9" t="str">
        <f>IF(D24="","*",VLOOKUP(F24,BS_ATIVIDADE[#All],3,FALSE))</f>
        <v>OUTROS</v>
      </c>
      <c r="H24" s="173" t="s">
        <v>609</v>
      </c>
      <c r="I24" s="173" t="s">
        <v>609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BASE_MAPA!$E$2:$E$359, BASE_MAPA!$J$2:$J$359), "ERRO")</f>
        <v>MARCO INICIAL - ALTO ARAGUAIA</v>
      </c>
      <c r="V24" s="198" t="s">
        <v>1231</v>
      </c>
      <c r="W24" s="173" t="s">
        <v>1232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609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TID-TVI</v>
      </c>
      <c r="AN24" s="284" t="str">
        <f>IF(BS_CONTROLE[[#This Row],[SB]]=0, "-", BS_CONTROLE[[#This Row],[SB]])</f>
        <v>213TVI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221.8</v>
      </c>
      <c r="AQ24" s="286">
        <f>IF(BS_CONTROLE[[#This Row],[KM - Fim]]=0, "-", BS_CONTROLE[[#This Row],[KM - Fim]])</f>
        <v>217</v>
      </c>
      <c r="AR24" s="242">
        <v>0.37083333333333335</v>
      </c>
      <c r="AS24" s="242"/>
      <c r="AT24" s="242"/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/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Saulo</v>
      </c>
      <c r="BG24" s="15"/>
      <c r="BH24" s="16">
        <v>1</v>
      </c>
      <c r="BI24" s="16"/>
      <c r="BJ24" s="16" t="s">
        <v>1268</v>
      </c>
      <c r="BK24" s="16"/>
      <c r="BL24" s="15"/>
      <c r="BM24" s="14"/>
      <c r="BN24" s="14"/>
      <c r="BO24" s="165"/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/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828</v>
      </c>
      <c r="E25" s="320">
        <v>274</v>
      </c>
      <c r="F25" s="172" t="s">
        <v>732</v>
      </c>
      <c r="G25" s="9" t="str">
        <f>IF(D25="","*",VLOOKUP(F25,BS_ATIVIDADE[#All],3,FALSE))</f>
        <v>MODERNIZAÇÃO</v>
      </c>
      <c r="H25" s="173" t="s">
        <v>266</v>
      </c>
      <c r="I25" s="173" t="s">
        <v>266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1269</v>
      </c>
      <c r="W25" s="173" t="s">
        <v>1223</v>
      </c>
      <c r="X25" s="218" t="s">
        <v>952</v>
      </c>
      <c r="Y25" s="158" t="s">
        <v>951</v>
      </c>
      <c r="Z25" s="158" t="s">
        <v>958</v>
      </c>
      <c r="AA25" s="83" t="s">
        <v>609</v>
      </c>
      <c r="AB25" s="70" t="s">
        <v>609</v>
      </c>
      <c r="AC25" s="70" t="s">
        <v>609</v>
      </c>
      <c r="AD25" s="173" t="s">
        <v>609</v>
      </c>
      <c r="AE25" s="83" t="s">
        <v>609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84" t="str">
        <f>IF(BS_CONTROLE[[#This Row],[Local - Partida]]=0, "-", BS_CONTROLE[[#This Row],[Local - Partida]])</f>
        <v>TCS2</v>
      </c>
      <c r="AL25" s="284" t="str">
        <f>IF(BS_CONTROLE[[#This Row],[Local - Encerramento]]=0, "-", BS_CONTROLE[[#This Row],[Local - Encerramento]])</f>
        <v>TCS2</v>
      </c>
      <c r="AM25" s="284" t="str">
        <f>IF(BS_CONTROLE[[#This Row],[Entre - Estações]]=0, "-", BS_CONTROLE[[#This Row],[Entre - Estações]])</f>
        <v>TID-TVI</v>
      </c>
      <c r="AN25" s="284" t="str">
        <f>IF(BS_CONTROLE[[#This Row],[SB]]=0, "-", BS_CONTROLE[[#This Row],[SB]])</f>
        <v>213TVI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221.8</v>
      </c>
      <c r="AQ25" s="286">
        <f>IF(BS_CONTROLE[[#This Row],[KM - Fim]]=0, "-", BS_CONTROLE[[#This Row],[KM - Fim]])</f>
        <v>217</v>
      </c>
      <c r="AR25" s="242">
        <v>0.37083333333333335</v>
      </c>
      <c r="AS25" s="242"/>
      <c r="AT25" s="242"/>
      <c r="AU25" s="38"/>
      <c r="AV25" s="38"/>
      <c r="AW25" s="38"/>
      <c r="AX25" s="38"/>
      <c r="AY25" s="319">
        <f>IF(D25="","*",IFERROR(IF(ISODD(COUNT(AS25:AX25)),"ERRO",SUM((AT25-AS25),(AV25-AU25),(AX25-AW25))),"ERRO"))</f>
        <v>0</v>
      </c>
      <c r="AZ25" s="13"/>
      <c r="BA25" s="71"/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herbert</v>
      </c>
      <c r="BG25" s="15"/>
      <c r="BH25" s="16">
        <v>1</v>
      </c>
      <c r="BI25" s="16"/>
      <c r="BJ25" s="16" t="s">
        <v>1270</v>
      </c>
      <c r="BK25" s="16"/>
      <c r="BL25" s="15"/>
      <c r="BM25" s="14"/>
      <c r="BN25" s="14"/>
      <c r="BO25" s="165"/>
      <c r="BP25" s="16"/>
      <c r="BQ25" s="12" t="str">
        <f t="shared" si="2"/>
        <v>Produção e Intervalo</v>
      </c>
      <c r="BR25" s="18">
        <f t="shared" si="3"/>
        <v>0</v>
      </c>
      <c r="BS25" s="18">
        <f t="shared" si="4"/>
        <v>0</v>
      </c>
      <c r="BT25" s="225" t="str">
        <f t="shared" si="5"/>
        <v/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24">
        <v>324</v>
      </c>
      <c r="F26" s="172" t="s">
        <v>715</v>
      </c>
      <c r="G26" s="9" t="str">
        <f>IF(D26="","*",VLOOKUP(F26,BS_ATIVIDADE[#All],3,FALSE))</f>
        <v>MECANIZAÇÃO - SOCADORA</v>
      </c>
      <c r="H26" s="173" t="s">
        <v>250</v>
      </c>
      <c r="I26" s="173" t="s">
        <v>250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840</v>
      </c>
      <c r="R26" s="10" t="str">
        <f>IFERROR(_xlfn.XLOOKUP(F26, BS_ATIVIDADE[ATIVIDADE],BS_ATIVIDADE[UNIDADE] ), "*")</f>
        <v>M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1231</v>
      </c>
      <c r="W26" s="173" t="s">
        <v>1232</v>
      </c>
      <c r="X26" s="218" t="s">
        <v>963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609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84" t="str">
        <f>IF(BS_CONTROLE[[#This Row],[Local - Partida]]=0, "-", BS_CONTROLE[[#This Row],[Local - Partida]])</f>
        <v>TID2</v>
      </c>
      <c r="AL26" s="284" t="str">
        <f>IF(BS_CONTROLE[[#This Row],[Local - Encerramento]]=0, "-", BS_CONTROLE[[#This Row],[Local - Encerramento]])</f>
        <v>TID2</v>
      </c>
      <c r="AM26" s="284" t="str">
        <f>IF(BS_CONTROLE[[#This Row],[Entre - Estações]]=0, "-", BS_CONTROLE[[#This Row],[Entre - Estações]])</f>
        <v>TID-TVI</v>
      </c>
      <c r="AN26" s="284" t="str">
        <f>IF(BS_CONTROLE[[#This Row],[SB]]=0, "-", BS_CONTROLE[[#This Row],[SB]])</f>
        <v>TID201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200</v>
      </c>
      <c r="AQ26" s="286">
        <f>IF(BS_CONTROLE[[#This Row],[KM - Fim]]=0, "-", BS_CONTROLE[[#This Row],[KM - Fim]])</f>
        <v>194</v>
      </c>
      <c r="AR26" s="242"/>
      <c r="AS26" s="242"/>
      <c r="AT26" s="242"/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/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Saulo</v>
      </c>
      <c r="BG26" s="15"/>
      <c r="BH26" s="16">
        <v>1</v>
      </c>
      <c r="BI26" s="16"/>
      <c r="BJ26" s="16" t="s">
        <v>1271</v>
      </c>
      <c r="BK26" s="16"/>
      <c r="BL26" s="15"/>
      <c r="BM26" s="14"/>
      <c r="BN26" s="14"/>
      <c r="BO26" s="165"/>
      <c r="BP26" s="16"/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/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889</v>
      </c>
      <c r="E27" s="320">
        <v>326</v>
      </c>
      <c r="F27" s="172" t="s">
        <v>792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609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1269</v>
      </c>
      <c r="W27" s="173" t="s">
        <v>1223</v>
      </c>
      <c r="X27" s="218" t="s">
        <v>957</v>
      </c>
      <c r="Y27" s="158" t="s">
        <v>960</v>
      </c>
      <c r="Z27" s="158" t="s">
        <v>958</v>
      </c>
      <c r="AA27" s="83" t="s">
        <v>609</v>
      </c>
      <c r="AB27" s="70" t="s">
        <v>609</v>
      </c>
      <c r="AC27" s="70" t="s">
        <v>609</v>
      </c>
      <c r="AD27" s="173" t="s">
        <v>609</v>
      </c>
      <c r="AE27" s="83" t="s">
        <v>609</v>
      </c>
      <c r="AF27" s="83" t="s">
        <v>609</v>
      </c>
      <c r="AG27" s="83" t="s">
        <v>609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84" t="str">
        <f>IF(BS_CONTROLE[[#This Row],[Local - Partida]]=0, "-", BS_CONTROLE[[#This Row],[Local - Partida]])</f>
        <v>TQIK73</v>
      </c>
      <c r="AL27" s="284" t="str">
        <f>IF(BS_CONTROLE[[#This Row],[Local - Encerramento]]=0, "-", BS_CONTROLE[[#This Row],[Local - Encerramento]])</f>
        <v>-</v>
      </c>
      <c r="AM27" s="284" t="str">
        <f>IF(BS_CONTROLE[[#This Row],[Entre - Estações]]=0, "-", BS_CONTROLE[[#This Row],[Entre - Estações]])</f>
        <v>TQI-TSP</v>
      </c>
      <c r="AN27" s="284" t="str">
        <f>IF(BS_CONTROLE[[#This Row],[SB]]=0, "-", BS_CONTROLE[[#This Row],[SB]])</f>
        <v>TQIK73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64.563999999999993</v>
      </c>
      <c r="AQ27" s="286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1272</v>
      </c>
      <c r="BK27" s="16" t="s">
        <v>1272</v>
      </c>
      <c r="BL27" s="15"/>
      <c r="BM27" s="14" t="s">
        <v>982</v>
      </c>
      <c r="BN27" s="14" t="s">
        <v>982</v>
      </c>
      <c r="BO27" s="165" t="s">
        <v>982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23">
        <v>237</v>
      </c>
      <c r="F28" s="172" t="s">
        <v>812</v>
      </c>
      <c r="G28" s="9" t="str">
        <f>IF(D28="","*",VLOOKUP(F28,BS_ATIVIDADE[#All],3,FALSE))</f>
        <v>OUTROS</v>
      </c>
      <c r="H28" s="173" t="s">
        <v>469</v>
      </c>
      <c r="I28" s="173" t="s">
        <v>492</v>
      </c>
      <c r="J28" s="217">
        <v>78</v>
      </c>
      <c r="K28" s="217">
        <v>252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BASE_MAPA!$E$2:$E$359, BASE_MAPA!$J$2:$J$359), "ERRO")</f>
        <v>ITIRAPINA - BAURU</v>
      </c>
      <c r="V28" s="217" t="s">
        <v>1244</v>
      </c>
      <c r="W28" s="217" t="s">
        <v>1245</v>
      </c>
      <c r="X28" s="218" t="s">
        <v>957</v>
      </c>
      <c r="Y28" s="158" t="s">
        <v>960</v>
      </c>
      <c r="Z28" s="158" t="s">
        <v>962</v>
      </c>
      <c r="AA28" s="217" t="s">
        <v>609</v>
      </c>
      <c r="AB28" s="172" t="s">
        <v>609</v>
      </c>
      <c r="AC28" s="172" t="s">
        <v>609</v>
      </c>
      <c r="AD28" s="322" t="s">
        <v>609</v>
      </c>
      <c r="AE28" s="217" t="s">
        <v>609</v>
      </c>
      <c r="AF28" s="217" t="s">
        <v>609</v>
      </c>
      <c r="AG28" s="217" t="s">
        <v>609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84" t="str">
        <f>IF(BS_CONTROLE[[#This Row],[Local - Partida]]=0, "-", BS_CONTROLE[[#This Row],[Local - Partida]])</f>
        <v>ZDK</v>
      </c>
      <c r="AL28" s="284" t="str">
        <f>IF(BS_CONTROLE[[#This Row],[Local - Encerramento]]=0, "-", BS_CONTROLE[[#This Row],[Local - Encerramento]])</f>
        <v>ZPD</v>
      </c>
      <c r="AM28" s="284" t="str">
        <f>IF(BS_CONTROLE[[#This Row],[Entre - Estações]]=0, "-", BS_CONTROLE[[#This Row],[Entre - Estações]])</f>
        <v>ZDK</v>
      </c>
      <c r="AN28" s="284" t="str">
        <f>IF(BS_CONTROLE[[#This Row],[SB]]=0, "-", BS_CONTROLE[[#This Row],[SB]])</f>
        <v>ZDK1</v>
      </c>
      <c r="AO28" s="285">
        <f>IF(BS_CONTROLE[[#This Row],[SUB]]=0, "-", BS_CONTROLE[[#This Row],[SUB]])</f>
        <v>78</v>
      </c>
      <c r="AP28" s="286">
        <f>IF(BS_CONTROLE[[#This Row],[KM - Inicio]]=0, "-", BS_CONTROLE[[#This Row],[KM - Inicio]])</f>
        <v>252</v>
      </c>
      <c r="AQ28" s="286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BASE_MAPA!$E$2:$E$359, BASE_MAPA!$J$2:$J$359), "ERRO")</f>
        <v>ITIRAPINA - BAURU</v>
      </c>
      <c r="BF28" s="287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1273</v>
      </c>
      <c r="BK28" s="16" t="s">
        <v>1273</v>
      </c>
      <c r="BL28" s="15"/>
      <c r="BM28" s="14" t="s">
        <v>982</v>
      </c>
      <c r="BN28" s="14" t="s">
        <v>982</v>
      </c>
      <c r="BO28" s="165" t="s">
        <v>982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24">
        <v>313</v>
      </c>
      <c r="F29" s="172" t="s">
        <v>611</v>
      </c>
      <c r="G29" s="9" t="str">
        <f>IF(D29="","*",VLOOKUP(F29,BS_ATIVIDADE[#All],3,FALSE))</f>
        <v>CAMINHÂO - SOLDA</v>
      </c>
      <c r="H29" s="173" t="s">
        <v>470</v>
      </c>
      <c r="I29" s="173" t="s">
        <v>470</v>
      </c>
      <c r="J29" s="217">
        <v>78</v>
      </c>
      <c r="K29" s="217">
        <v>251</v>
      </c>
      <c r="L29" s="83">
        <v>244</v>
      </c>
      <c r="M29" s="217" t="s">
        <v>1274</v>
      </c>
      <c r="N29" s="217" t="s">
        <v>1275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1276</v>
      </c>
      <c r="W29" s="173" t="s">
        <v>1277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84" t="str">
        <f>IF(BS_CONTROLE[[#This Row],[Local - Partida]]=0, "-", BS_CONTROLE[[#This Row],[Local - Partida]])</f>
        <v>ZDK1</v>
      </c>
      <c r="AL29" s="284" t="str">
        <f>IF(BS_CONTROLE[[#This Row],[Local - Encerramento]]=0, "-", BS_CONTROLE[[#This Row],[Local - Encerramento]])</f>
        <v>ZDK1</v>
      </c>
      <c r="AM29" s="284" t="str">
        <f>IF(BS_CONTROLE[[#This Row],[Entre - Estações]]=0, "-", BS_CONTROLE[[#This Row],[Entre - Estações]])</f>
        <v>ZDK-ZVT</v>
      </c>
      <c r="AN29" s="284" t="str">
        <f>IF(BS_CONTROLE[[#This Row],[SB]]=0, "-", BS_CONTROLE[[#This Row],[SB]])</f>
        <v>ZDK1/ZDKZVT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251</v>
      </c>
      <c r="AQ29" s="286">
        <f>IF(BS_CONTROLE[[#This Row],[KM - Fim]]=0, "-", BS_CONTROLE[[#This Row],[KM - Fim]])</f>
        <v>244</v>
      </c>
      <c r="AR29" s="242"/>
      <c r="AS29" s="242"/>
      <c r="AT29" s="242"/>
      <c r="AU29" s="38"/>
      <c r="AV29" s="38"/>
      <c r="AW29" s="38"/>
      <c r="AX29" s="38"/>
      <c r="AY29" s="319">
        <f>IF(D29="","*",IFERROR(IF(ISODD(COUNT(AS29:AX29)),"ERRO",SUM((AT29-AS29),(AV29-AU29),(AX29-AW29))),"ERRO"))</f>
        <v>0</v>
      </c>
      <c r="AZ29" s="13"/>
      <c r="BA29" s="71"/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Higor</v>
      </c>
      <c r="BG29" s="15"/>
      <c r="BH29" s="16">
        <v>1</v>
      </c>
      <c r="BI29" s="16"/>
      <c r="BJ29" s="16" t="s">
        <v>1278</v>
      </c>
      <c r="BK29" s="16"/>
      <c r="BL29" s="15"/>
      <c r="BM29" s="14"/>
      <c r="BN29" s="14"/>
      <c r="BO29" s="165"/>
      <c r="BP29" s="16"/>
      <c r="BQ29" s="12" t="str">
        <f t="shared" si="2"/>
        <v>Produção e Intervalo</v>
      </c>
      <c r="BR29" s="18">
        <f t="shared" si="3"/>
        <v>0</v>
      </c>
      <c r="BS29" s="18">
        <f t="shared" si="4"/>
        <v>0</v>
      </c>
      <c r="BT29" s="225" t="str">
        <f t="shared" si="5"/>
        <v/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829</v>
      </c>
      <c r="E30" s="320">
        <v>282</v>
      </c>
      <c r="F30" s="172" t="s">
        <v>623</v>
      </c>
      <c r="G30" s="9" t="str">
        <f>IF(D30="","*",VLOOKUP(F30,BS_ATIVIDADE[#All],3,FALSE))</f>
        <v>OUTROS</v>
      </c>
      <c r="H30" s="173" t="s">
        <v>155</v>
      </c>
      <c r="I30" s="173" t="s">
        <v>170</v>
      </c>
      <c r="J30" s="217">
        <v>101</v>
      </c>
      <c r="K30" s="217">
        <v>1290</v>
      </c>
      <c r="L30" s="83" t="s">
        <v>609</v>
      </c>
      <c r="M30" s="204" t="s">
        <v>1279</v>
      </c>
      <c r="N30" s="204" t="s">
        <v>1280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BASE_MAPA!$E$2:$E$359, BASE_MAPA!$J$2:$J$359), "ERRO")</f>
        <v>PORTO NACIONAL - OURO VERDE</v>
      </c>
      <c r="V30" s="198" t="s">
        <v>1281</v>
      </c>
      <c r="W30" s="173" t="s">
        <v>1282</v>
      </c>
      <c r="X30" s="218" t="s">
        <v>957</v>
      </c>
      <c r="Y30" s="158" t="s">
        <v>960</v>
      </c>
      <c r="Z30" s="158" t="s">
        <v>958</v>
      </c>
      <c r="AA30" s="83" t="s">
        <v>609</v>
      </c>
      <c r="AB30" s="70" t="s">
        <v>948</v>
      </c>
      <c r="AC30" s="70" t="s">
        <v>609</v>
      </c>
      <c r="AD30" s="173">
        <v>0.29166666666666669</v>
      </c>
      <c r="AE30" s="83">
        <v>9220</v>
      </c>
      <c r="AF30" s="83" t="s">
        <v>609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PUR</v>
      </c>
      <c r="AL30" s="284" t="str">
        <f>IF(BS_CONTROLE[[#This Row],[Local - Encerramento]]=0, "-", BS_CONTROLE[[#This Row],[Local - Encerramento]])</f>
        <v>PJG</v>
      </c>
      <c r="AM30" s="284" t="str">
        <f>IF(BS_CONTROLE[[#This Row],[Entre - Estações]]=0, "-", BS_CONTROLE[[#This Row],[Entre - Estações]])</f>
        <v>PUR-PJG</v>
      </c>
      <c r="AN30" s="284" t="str">
        <f>IF(BS_CONTROLE[[#This Row],[SB]]=0, "-", BS_CONTROLE[[#This Row],[SB]])</f>
        <v>PURPJG</v>
      </c>
      <c r="AO30" s="285">
        <f>IF(BS_CONTROLE[[#This Row],[SUB]]=0, "-", BS_CONTROLE[[#This Row],[SUB]])</f>
        <v>101</v>
      </c>
      <c r="AP30" s="286">
        <f>IF(BS_CONTROLE[[#This Row],[KM - Inicio]]=0, "-", BS_CONTROLE[[#This Row],[KM - Inicio]])</f>
        <v>1290</v>
      </c>
      <c r="AQ30" s="286" t="str">
        <f>IF(BS_CONTROLE[[#This Row],[KM - Fim]]=0, "-", BS_CONTROLE[[#This Row],[KM - Fim]])</f>
        <v>-</v>
      </c>
      <c r="AR30" s="242"/>
      <c r="AS30" s="242"/>
      <c r="AT30" s="242"/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/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BASE_MAPA!$E$2:$E$359, BASE_MAPA!$J$2:$J$359), "ERRO")</f>
        <v>PORTO NACIONAL - OURO VERDE</v>
      </c>
      <c r="BF30" s="287" t="str">
        <f>IF(BS_CONTROLE[[#This Row],[Responsavel pelo boletim]]=0, "-", BS_CONTROLE[[#This Row],[Responsavel pelo boletim]])</f>
        <v>Francyslaine</v>
      </c>
      <c r="BG30" s="15"/>
      <c r="BH30" s="16">
        <v>1</v>
      </c>
      <c r="BI30" s="16"/>
      <c r="BJ30" s="16" t="s">
        <v>1278</v>
      </c>
      <c r="BK30" s="16"/>
      <c r="BL30" s="15"/>
      <c r="BM30" s="14"/>
      <c r="BN30" s="14"/>
      <c r="BO30" s="165"/>
      <c r="BP30" s="16"/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/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846</v>
      </c>
      <c r="E31" s="320">
        <v>359</v>
      </c>
      <c r="F31" s="172" t="s">
        <v>753</v>
      </c>
      <c r="G31" s="9" t="str">
        <f>IF(D31="","*",VLOOKUP(F31,BS_ATIVIDADE[#All],3,FALSE))</f>
        <v>OUTROS</v>
      </c>
      <c r="H31" s="173" t="s">
        <v>307</v>
      </c>
      <c r="I31" s="173" t="s">
        <v>337</v>
      </c>
      <c r="J31" s="217">
        <v>103</v>
      </c>
      <c r="K31" s="217">
        <v>1882</v>
      </c>
      <c r="L31" s="83" t="s">
        <v>609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BASE_MAPA!$E$2:$E$359, BASE_MAPA!$J$2:$J$359), "ERRO")</f>
        <v>OURO VERDE - LIGAÇÃO</v>
      </c>
      <c r="V31" s="198" t="s">
        <v>1283</v>
      </c>
      <c r="W31" s="173" t="s">
        <v>1284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609</v>
      </c>
      <c r="AD31" s="173">
        <v>0.29166666666666669</v>
      </c>
      <c r="AE31" s="83">
        <v>9406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84" t="str">
        <f>IF(BS_CONTROLE[[#This Row],[Local - Partida]]=0, "-", BS_CONTROLE[[#This Row],[Local - Partida]])</f>
        <v>PSG</v>
      </c>
      <c r="AL31" s="284" t="str">
        <f>IF(BS_CONTROLE[[#This Row],[Local - Encerramento]]=0, "-", BS_CONTROLE[[#This Row],[Local - Encerramento]])</f>
        <v>PPR</v>
      </c>
      <c r="AM31" s="284" t="str">
        <f>IF(BS_CONTROLE[[#This Row],[Entre - Estações]]=0, "-", BS_CONTROLE[[#This Row],[Entre - Estações]])</f>
        <v>POA-PAM</v>
      </c>
      <c r="AN31" s="284" t="str">
        <f>IF(BS_CONTROLE[[#This Row],[SB]]=0, "-", BS_CONTROLE[[#This Row],[SB]])</f>
        <v>POAPAM</v>
      </c>
      <c r="AO31" s="285">
        <f>IF(BS_CONTROLE[[#This Row],[SUB]]=0, "-", BS_CONTROLE[[#This Row],[SUB]])</f>
        <v>103</v>
      </c>
      <c r="AP31" s="286">
        <f>IF(BS_CONTROLE[[#This Row],[KM - Inicio]]=0, "-", BS_CONTROLE[[#This Row],[KM - Inicio]])</f>
        <v>1882</v>
      </c>
      <c r="AQ31" s="286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287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1285</v>
      </c>
      <c r="BK31" s="16" t="s">
        <v>1285</v>
      </c>
      <c r="BL31" s="15"/>
      <c r="BM31" s="14" t="s">
        <v>978</v>
      </c>
      <c r="BN31" s="14" t="s">
        <v>998</v>
      </c>
      <c r="BO31" s="165" t="s">
        <v>1069</v>
      </c>
      <c r="BP31" s="16" t="s">
        <v>1285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609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609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242"/>
      <c r="AS33" s="242"/>
      <c r="AT33" s="242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>
      <c r="A34" s="50" t="str">
        <f t="shared" si="1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242"/>
      <c r="AS34" s="242"/>
      <c r="AT34" s="242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>
      <c r="A35" s="50" t="str">
        <f t="shared" si="1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609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242"/>
      <c r="AS35" s="242"/>
      <c r="AT35" s="242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>
      <c r="A36" s="50" t="str">
        <f t="shared" si="1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242"/>
      <c r="AS36" s="242"/>
      <c r="AT36" s="242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>
      <c r="A37" s="50" t="str">
        <f t="shared" si="1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242"/>
      <c r="AS37" s="242"/>
      <c r="AT37" s="242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1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>V8645994</v>
      </c>
      <c r="B39" s="171">
        <v>45994</v>
      </c>
      <c r="C39" s="8">
        <f>IF(BS_CONTROLE[[#This Row],[DATA]]="","",WEEKNUM(BS_CONTROLE[[#This Row],[DATA]]))</f>
        <v>49</v>
      </c>
      <c r="D39" s="51" t="s">
        <v>811</v>
      </c>
      <c r="E39" s="324">
        <v>324</v>
      </c>
      <c r="F39" s="172" t="s">
        <v>715</v>
      </c>
      <c r="G39" s="9" t="str">
        <f>IF(D39="","*",VLOOKUP(F39,BS_ATIVIDADE[#All],3,FALSE))</f>
        <v>MECANIZAÇÃO - SOCADORA</v>
      </c>
      <c r="H39" s="173" t="s">
        <v>250</v>
      </c>
      <c r="I39" s="173" t="s">
        <v>250</v>
      </c>
      <c r="J39" s="217">
        <v>74</v>
      </c>
      <c r="K39" s="217">
        <v>200</v>
      </c>
      <c r="L39" s="217">
        <v>194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9" s="173">
        <v>0.39583333333333331</v>
      </c>
      <c r="P39" s="173">
        <v>6.25E-2</v>
      </c>
      <c r="Q39" s="83">
        <v>840</v>
      </c>
      <c r="R39" s="10" t="str">
        <f>IFERROR(_xlfn.XLOOKUP(F39, BS_ATIVIDADE[ATIVIDADE],BS_ATIVIDADE[UNIDADE] ), "*")</f>
        <v>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BASE_MAPA!$E$2:$E$359, BASE_MAPA!$J$2:$J$359), "ERRO")</f>
        <v>MARCO INICIAL - ALTO ARAGUAIA</v>
      </c>
      <c r="V39" s="198" t="s">
        <v>1231</v>
      </c>
      <c r="W39" s="173" t="s">
        <v>1232</v>
      </c>
      <c r="X39" s="218" t="s">
        <v>957</v>
      </c>
      <c r="Y39" s="158"/>
      <c r="Z39" s="158" t="s">
        <v>953</v>
      </c>
      <c r="AA39" s="83">
        <v>1</v>
      </c>
      <c r="AB39" s="70" t="s">
        <v>948</v>
      </c>
      <c r="AC39" s="70" t="s">
        <v>943</v>
      </c>
      <c r="AD39" s="173">
        <v>0.29166666666666669</v>
      </c>
      <c r="AE39" s="83">
        <v>6236</v>
      </c>
      <c r="AF39" s="83">
        <v>6636</v>
      </c>
      <c r="AG39" s="83" t="s">
        <v>609</v>
      </c>
      <c r="AH39" s="48"/>
      <c r="AI39" s="142" t="str">
        <f>IF(BS_CONTROLE[[#This Row],[Atividade]]=0, "-", BS_CONTROLE[[#This Row],[Atividade]])</f>
        <v>MECANIZAÇÃO - SOCADORA</v>
      </c>
      <c r="AJ39" s="9" t="str">
        <f>IF(D39="","*",VLOOKUP(AI39,BS_ATIVIDADE[#Data],3,FALSE))</f>
        <v>MECANIZAÇÃO - SOCADORA</v>
      </c>
      <c r="AK39" s="284" t="str">
        <f>IF(BS_CONTROLE[[#This Row],[Local - Partida]]=0, "-", BS_CONTROLE[[#This Row],[Local - Partida]])</f>
        <v>TID2</v>
      </c>
      <c r="AL39" s="284" t="str">
        <f>IF(BS_CONTROLE[[#This Row],[Local - Encerramento]]=0, "-", BS_CONTROLE[[#This Row],[Local - Encerramento]])</f>
        <v>TID2</v>
      </c>
      <c r="AM39" s="284" t="str">
        <f>IF(BS_CONTROLE[[#This Row],[Entre - Estações]]=0, "-", BS_CONTROLE[[#This Row],[Entre - Estações]])</f>
        <v>TID-TVI</v>
      </c>
      <c r="AN39" s="284" t="str">
        <f>IF(BS_CONTROLE[[#This Row],[SB]]=0, "-", BS_CONTROLE[[#This Row],[SB]])</f>
        <v>TID201</v>
      </c>
      <c r="AO39" s="285">
        <f>IF(BS_CONTROLE[[#This Row],[SUB]]=0, "-", BS_CONTROLE[[#This Row],[SUB]])</f>
        <v>74</v>
      </c>
      <c r="AP39" s="286">
        <f>IF(BS_CONTROLE[[#This Row],[KM - Inicio]]=0, "-", BS_CONTROLE[[#This Row],[KM - Inicio]])</f>
        <v>200</v>
      </c>
      <c r="AQ39" s="286">
        <f>IF(BS_CONTROLE[[#This Row],[KM - Fim]]=0, "-", BS_CONTROLE[[#This Row],[KM - Fim]])</f>
        <v>194</v>
      </c>
      <c r="AR39" s="242"/>
      <c r="AS39" s="242"/>
      <c r="AT39" s="242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BASE_MAPA!$E$2:$E$359, BASE_MAPA!$J$2:$J$359), "ERRO")</f>
        <v>MARCO INICIAL - ALTO ARAGUAIA</v>
      </c>
      <c r="BF39" s="287" t="str">
        <f>IF(BS_CONTROLE[[#This Row],[Responsavel pelo boletim]]=0, "-", BS_CONTROLE[[#This Row],[Responsavel pelo boletim]])</f>
        <v>Saulo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>
      <c r="A40" s="50" t="str">
        <f t="shared" si="1"/>
        <v>FRANCISCO (TF-670)45994</v>
      </c>
      <c r="B40" s="171">
        <v>45994</v>
      </c>
      <c r="C40" s="8">
        <f>IF(BS_CONTROLE[[#This Row],[DATA]]="","",WEEKNUM(BS_CONTROLE[[#This Row],[DATA]]))</f>
        <v>49</v>
      </c>
      <c r="D40" s="51" t="s">
        <v>889</v>
      </c>
      <c r="E40" s="320">
        <v>326</v>
      </c>
      <c r="F40" s="172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0" s="173" t="s">
        <v>609</v>
      </c>
      <c r="J40" s="217">
        <v>74</v>
      </c>
      <c r="K40" s="217">
        <v>64.563999999999993</v>
      </c>
      <c r="L40" s="217">
        <v>63.7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0" s="173">
        <v>0.375</v>
      </c>
      <c r="P40" s="173">
        <v>6.25E-2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BASE_MAPA!$E$2:$E$359, BASE_MAPA!$J$2:$J$359), "ERRO")</f>
        <v>MARCO INICIAL - ALTO ARAGUAIA</v>
      </c>
      <c r="V40" s="198" t="s">
        <v>1269</v>
      </c>
      <c r="W40" s="173" t="s">
        <v>1223</v>
      </c>
      <c r="X40" s="218" t="s">
        <v>957</v>
      </c>
      <c r="Y40" s="158"/>
      <c r="Z40" s="158" t="s">
        <v>958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TQIK73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TQI-TSP</v>
      </c>
      <c r="AN40" s="284" t="str">
        <f>IF(BS_CONTROLE[[#This Row],[SB]]=0, "-", BS_CONTROLE[[#This Row],[SB]])</f>
        <v>TQIK73</v>
      </c>
      <c r="AO40" s="285">
        <f>IF(BS_CONTROLE[[#This Row],[SUB]]=0, "-", BS_CONTROLE[[#This Row],[SUB]])</f>
        <v>74</v>
      </c>
      <c r="AP40" s="286">
        <f>IF(BS_CONTROLE[[#This Row],[KM - Inicio]]=0, "-", BS_CONTROLE[[#This Row],[KM - Inicio]])</f>
        <v>64.563999999999993</v>
      </c>
      <c r="AQ40" s="286">
        <f>IF(BS_CONTROLE[[#This Row],[KM - Fim]]=0, "-", BS_CONTROLE[[#This Row],[KM - Fim]])</f>
        <v>63.7</v>
      </c>
      <c r="AR40" s="242"/>
      <c r="AS40" s="242"/>
      <c r="AT40" s="242"/>
      <c r="AU40" s="38"/>
      <c r="AV40" s="38"/>
      <c r="AW40" s="38"/>
      <c r="AX40" s="38"/>
      <c r="AY40" s="319">
        <f>IF(D40="","*",IFERROR(IF(ISODD(COUNT(AS40:AX40)),"ERRO",SUM((AT40-AS40),(AV40-AU40),(AX40-AW40))),"ERRO"))</f>
        <v>0</v>
      </c>
      <c r="AZ40" s="13"/>
      <c r="BA40" s="71"/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BASE_MAPA!$E$2:$E$359, BASE_MAPA!$J$2:$J$359), "ERRO")</f>
        <v>MARCO INICIAL - ALTO ARAGUAIA</v>
      </c>
      <c r="BF40" s="287" t="str">
        <f>IF(BS_CONTROLE[[#This Row],[Responsavel pelo boletim]]=0, "-", BS_CONTROLE[[#This Row],[Responsavel pelo boletim]])</f>
        <v>herbert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/>
      </c>
    </row>
    <row r="41" spans="1:72">
      <c r="A41" s="50" t="str">
        <f t="shared" si="1"/>
        <v/>
      </c>
      <c r="B41" s="171"/>
      <c r="C41" s="8" t="str">
        <f>IF(BS_CONTROLE[[#This Row],[DATA]]="","",WEEKNUM(BS_CONTROLE[[#This Row],[DATA]]))</f>
        <v/>
      </c>
      <c r="D41" s="51"/>
      <c r="E41" s="320">
        <v>36</v>
      </c>
      <c r="F41" s="172"/>
      <c r="G41" s="9" t="str">
        <f>IF(D41="","*",VLOOKUP(F41,BS_ATIVIDADE[#All],3,FALSE))</f>
        <v>*</v>
      </c>
      <c r="H41" s="173"/>
      <c r="I41" s="173"/>
      <c r="J41" s="217"/>
      <c r="K41" s="217"/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3"/>
      <c r="P41" s="173"/>
      <c r="Q41" s="83"/>
      <c r="R41" s="10" t="str">
        <f>IFERROR(_xlfn.XLOOKUP(F41, BS_ATIVIDADE[ATIVIDADE],BS_ATIVIDADE[UNIDADE] ), "*")</f>
        <v>*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0" t="str">
        <f>IFERROR(_xlfn.XLOOKUP(J41, BASE_MAPA!$E$2:$E$359, BASE_MAPA!$J$2:$J$359), "ERRO")</f>
        <v>ERRO</v>
      </c>
      <c r="V41" s="198"/>
      <c r="W41" s="173"/>
      <c r="X41" s="218"/>
      <c r="Y41" s="158"/>
      <c r="Z41" s="158"/>
      <c r="AA41" s="83"/>
      <c r="AB41" s="70"/>
      <c r="AC41" s="70"/>
      <c r="AD41" s="173"/>
      <c r="AE41" s="83"/>
      <c r="AF41" s="83"/>
      <c r="AG41" s="83"/>
      <c r="AH41" s="48"/>
      <c r="AI41" s="142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4" t="str">
        <f>IF(BS_CONTROLE[[#This Row],[Local - Partida]]=0, "-", BS_CONTROLE[[#This Row],[Local - Partida]])</f>
        <v>-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-</v>
      </c>
      <c r="AN41" s="284" t="str">
        <f>IF(BS_CONTROLE[[#This Row],[SB]]=0, "-", BS_CONTROLE[[#This Row],[SB]])</f>
        <v>-</v>
      </c>
      <c r="AO41" s="285" t="str">
        <f>IF(BS_CONTROLE[[#This Row],[SUB]]=0, "-", BS_CONTROLE[[#This Row],[SUB]])</f>
        <v>-</v>
      </c>
      <c r="AP41" s="286" t="str">
        <f>IF(BS_CONTROLE[[#This Row],[KM - Inicio]]=0, "-", BS_CONTROLE[[#This Row],[KM - Inicio]])</f>
        <v>-</v>
      </c>
      <c r="AQ41" s="286" t="str">
        <f>IF(BS_CONTROLE[[#This Row],[KM - Fim]]=0, "-", BS_CONTROLE[[#This Row],[KM - Fim]])</f>
        <v>-</v>
      </c>
      <c r="AR41" s="242"/>
      <c r="AS41" s="242"/>
      <c r="AT41" s="242"/>
      <c r="AU41" s="38"/>
      <c r="AV41" s="38"/>
      <c r="AW41" s="38"/>
      <c r="AX41" s="38"/>
      <c r="AY41" s="319" t="str">
        <f>IF(D41="","*",IFERROR(IF(ISODD(COUNT(AS41:AX41)),"ERRO",SUM((AT41-AS41),(AV41-AU41),(AX41-AW41))),"ERRO"))</f>
        <v>*</v>
      </c>
      <c r="AZ41" s="13"/>
      <c r="BA41" s="71"/>
      <c r="BB41" s="10" t="str">
        <f>IFERROR(_xlfn.XLOOKUP(AI41, BS_ATIVIDADE[ATIVIDADE],BS_ATIVIDADE[UNIDADE] ), "*")</f>
        <v>*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7" t="str">
        <f>IF(BS_CONTROLE[[#This Row],[Responsavel pelo boletim]]=0, "-", BS_CONTROLE[[#This Row],[Responsavel pelo boletim]])</f>
        <v>-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Aderente</v>
      </c>
      <c r="BR41" s="18" t="str">
        <f t="shared" si="3"/>
        <v>*</v>
      </c>
      <c r="BS41" s="18" t="str">
        <f t="shared" si="4"/>
        <v>*</v>
      </c>
      <c r="BT41" s="225" t="str">
        <f t="shared" si="5"/>
        <v/>
      </c>
    </row>
    <row r="42" spans="1:72">
      <c r="A42" s="50" t="str">
        <f t="shared" si="1"/>
        <v/>
      </c>
      <c r="B42" s="171"/>
      <c r="C42" s="8" t="str">
        <f>IF(BS_CONTROLE[[#This Row],[DATA]]="","",WEEKNUM(BS_CONTROLE[[#This Row],[DATA]]))</f>
        <v/>
      </c>
      <c r="D42" s="51"/>
      <c r="E42" s="320">
        <v>37</v>
      </c>
      <c r="F42" s="172"/>
      <c r="G42" s="9" t="str">
        <f>IF(D42="","*",VLOOKUP(F42,BS_ATIVIDADE[#All],3,FALSE))</f>
        <v>*</v>
      </c>
      <c r="H42" s="173"/>
      <c r="I42" s="173"/>
      <c r="J42" s="217"/>
      <c r="K42" s="217"/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3"/>
      <c r="P42" s="173"/>
      <c r="Q42" s="83"/>
      <c r="R42" s="10" t="str">
        <f>IFERROR(_xlfn.XLOOKUP(F42, BS_ATIVIDADE[ATIVIDADE],BS_ATIVIDADE[UNIDADE] ), "*")</f>
        <v>*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8"/>
      <c r="W42" s="173"/>
      <c r="X42" s="218"/>
      <c r="Y42" s="158"/>
      <c r="Z42" s="158"/>
      <c r="AA42" s="83"/>
      <c r="AB42" s="70"/>
      <c r="AC42" s="70"/>
      <c r="AD42" s="173"/>
      <c r="AE42" s="83"/>
      <c r="AF42" s="83"/>
      <c r="AG42" s="83"/>
      <c r="AH42" s="48"/>
      <c r="AI42" s="142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84" t="str">
        <f>IF(BS_CONTROLE[[#This Row],[Local - Partida]]=0, "-", BS_CONTROLE[[#This Row],[Local - Partida]])</f>
        <v>-</v>
      </c>
      <c r="AL42" s="284" t="str">
        <f>IF(BS_CONTROLE[[#This Row],[Local - Encerramento]]=0, "-", BS_CONTROLE[[#This Row],[Local - Encerramento]])</f>
        <v>-</v>
      </c>
      <c r="AM42" s="284" t="str">
        <f>IF(BS_CONTROLE[[#This Row],[Entre - Estações]]=0, "-", BS_CONTROLE[[#This Row],[Entre - Estações]])</f>
        <v>-</v>
      </c>
      <c r="AN42" s="284" t="str">
        <f>IF(BS_CONTROLE[[#This Row],[SB]]=0, "-", BS_CONTROLE[[#This Row],[SB]])</f>
        <v>-</v>
      </c>
      <c r="AO42" s="285" t="str">
        <f>IF(BS_CONTROLE[[#This Row],[SUB]]=0, "-", BS_CONTROLE[[#This Row],[SUB]])</f>
        <v>-</v>
      </c>
      <c r="AP42" s="286" t="str">
        <f>IF(BS_CONTROLE[[#This Row],[KM - Inicio]]=0, "-", BS_CONTROLE[[#This Row],[KM - Inicio]])</f>
        <v>-</v>
      </c>
      <c r="AQ42" s="286" t="str">
        <f>IF(BS_CONTROLE[[#This Row],[KM - Fim]]=0, "-", BS_CONTROLE[[#This Row],[KM - Fim]])</f>
        <v>-</v>
      </c>
      <c r="AR42" s="242"/>
      <c r="AS42" s="242"/>
      <c r="AT42" s="242"/>
      <c r="AU42" s="38"/>
      <c r="AV42" s="38"/>
      <c r="AW42" s="38"/>
      <c r="AX42" s="38"/>
      <c r="AY42" s="319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7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5" t="str">
        <f t="shared" si="5"/>
        <v/>
      </c>
    </row>
    <row r="43" spans="1:72">
      <c r="A43" s="50" t="str">
        <f t="shared" si="1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242"/>
      <c r="AS43" s="242"/>
      <c r="AT43" s="242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1"/>
        <v/>
      </c>
      <c r="B44" s="171"/>
      <c r="C44" s="8" t="str">
        <f>IF(BS_CONTROLE[[#This Row],[DATA]]="","",WEEKNUM(BS_CONTROLE[[#This Row],[DATA]]))</f>
        <v/>
      </c>
      <c r="D44" s="51"/>
      <c r="E44" s="320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3"/>
      <c r="R44" s="10" t="str">
        <f>IFERROR(_xlfn.XLOOKUP(F44, BS_ATIVIDADE[ATIVIDADE],BS_ATIVIDADE[UNIDADE] ), "*")</f>
        <v>*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8"/>
      <c r="W44" s="173"/>
      <c r="X44" s="218"/>
      <c r="Y44" s="158"/>
      <c r="Z44" s="158"/>
      <c r="AA44" s="83"/>
      <c r="AB44" s="70"/>
      <c r="AC44" s="70"/>
      <c r="AD44" s="173"/>
      <c r="AE44" s="83"/>
      <c r="AF44" s="83"/>
      <c r="AG44" s="83"/>
      <c r="AH44" s="48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4" t="str">
        <f>IF(BS_CONTROLE[[#This Row],[Local - Partida]]=0, "-", BS_CONTROLE[[#This Row],[Local - Partida]])</f>
        <v>-</v>
      </c>
      <c r="AL44" s="284" t="str">
        <f>IF(BS_CONTROLE[[#This Row],[Local - Encerramento]]=0, "-", BS_CONTROLE[[#This Row],[Local - Encerramento]])</f>
        <v>-</v>
      </c>
      <c r="AM44" s="284" t="str">
        <f>IF(BS_CONTROLE[[#This Row],[Entre - Estações]]=0, "-", BS_CONTROLE[[#This Row],[Entre - Estações]])</f>
        <v>-</v>
      </c>
      <c r="AN44" s="284" t="str">
        <f>IF(BS_CONTROLE[[#This Row],[SB]]=0, "-", BS_CONTROLE[[#This Row],[SB]])</f>
        <v>-</v>
      </c>
      <c r="AO44" s="285" t="str">
        <f>IF(BS_CONTROLE[[#This Row],[SUB]]=0, "-", BS_CONTROLE[[#This Row],[SUB]])</f>
        <v>-</v>
      </c>
      <c r="AP44" s="286" t="str">
        <f>IF(BS_CONTROLE[[#This Row],[KM - Inicio]]=0, "-", BS_CONTROLE[[#This Row],[KM - Inicio]])</f>
        <v>-</v>
      </c>
      <c r="AQ44" s="286" t="str">
        <f>IF(BS_CONTROLE[[#This Row],[KM - Fim]]=0, "-", BS_CONTROLE[[#This Row],[KM - Fim]])</f>
        <v>-</v>
      </c>
      <c r="AR44" s="242"/>
      <c r="AS44" s="242"/>
      <c r="AT44" s="242"/>
      <c r="AU44" s="38"/>
      <c r="AV44" s="38"/>
      <c r="AW44" s="38"/>
      <c r="AX44" s="38"/>
      <c r="AY44" s="319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Aderente</v>
      </c>
      <c r="BR44" s="18" t="str">
        <f t="shared" si="3"/>
        <v>*</v>
      </c>
      <c r="BS44" s="18" t="str">
        <f t="shared" si="4"/>
        <v>*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609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609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242"/>
      <c r="AS46" s="242"/>
      <c r="AT46" s="242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609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609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609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20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609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BASE_MAPA!$E$2:$E$359, BASE_MAPA!$J$2:$J$359),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4" t="str">
        <f>IF(BS_CONTROLE[[#This Row],[Local - Partida]]=0, "-", BS_CONTROLE[[#This Row],[Local - Partida]])</f>
        <v>-</v>
      </c>
      <c r="AL51" s="284" t="str">
        <f>IF(BS_CONTROLE[[#This Row],[Local - Encerramento]]=0, "-", BS_CONTROLE[[#This Row],[Local - Encerramento]])</f>
        <v>-</v>
      </c>
      <c r="AM51" s="284" t="str">
        <f>IF(BS_CONTROLE[[#This Row],[Entre - Estações]]=0, "-", BS_CONTROLE[[#This Row],[Entre - Estações]])</f>
        <v>-</v>
      </c>
      <c r="AN51" s="284" t="str">
        <f>IF(BS_CONTROLE[[#This Row],[SB]]=0, "-", BS_CONTROLE[[#This Row],[SB]])</f>
        <v>-</v>
      </c>
      <c r="AO51" s="285" t="str">
        <f>IF(BS_CONTROLE[[#This Row],[SUB]]=0, "-", BS_CONTROLE[[#This Row],[SUB]])</f>
        <v>-</v>
      </c>
      <c r="AP51" s="286" t="str">
        <f>IF(BS_CONTROLE[[#This Row],[KM - Inicio]]=0, "-", BS_CONTROLE[[#This Row],[KM - Inicio]])</f>
        <v>-</v>
      </c>
      <c r="AQ51" s="286" t="str">
        <f>IF(BS_CONTROLE[[#This Row],[KM - Fim]]=0, "-", BS_CONTROLE[[#This Row],[KM - Fim]])</f>
        <v>-</v>
      </c>
      <c r="AR51" s="242"/>
      <c r="AS51" s="242"/>
      <c r="AT51" s="242"/>
      <c r="AU51" s="38"/>
      <c r="AV51" s="38"/>
      <c r="AW51" s="38"/>
      <c r="AX51" s="38"/>
      <c r="AY51" s="319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7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>
      <c r="A52" s="50" t="str">
        <f t="shared" si="1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609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20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609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4" t="str">
        <f>IF(BS_CONTROLE[[#This Row],[Local - Partida]]=0, "-", BS_CONTROLE[[#This Row],[Local - Partida]])</f>
        <v>-</v>
      </c>
      <c r="AL54" s="284" t="str">
        <f>IF(BS_CONTROLE[[#This Row],[Local - Encerramento]]=0, "-", BS_CONTROLE[[#This Row],[Local - Encerramento]])</f>
        <v>-</v>
      </c>
      <c r="AM54" s="284" t="str">
        <f>IF(BS_CONTROLE[[#This Row],[Entre - Estações]]=0, "-", BS_CONTROLE[[#This Row],[Entre - Estações]])</f>
        <v>-</v>
      </c>
      <c r="AN54" s="284" t="str">
        <f>IF(BS_CONTROLE[[#This Row],[SB]]=0, "-", BS_CONTROLE[[#This Row],[SB]])</f>
        <v>-</v>
      </c>
      <c r="AO54" s="285" t="str">
        <f>IF(BS_CONTROLE[[#This Row],[SUB]]=0, "-", BS_CONTROLE[[#This Row],[SUB]])</f>
        <v>-</v>
      </c>
      <c r="AP54" s="286" t="str">
        <f>IF(BS_CONTROLE[[#This Row],[KM - Inicio]]=0, "-", BS_CONTROLE[[#This Row],[KM - Inicio]])</f>
        <v>-</v>
      </c>
      <c r="AQ54" s="286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9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609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20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20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20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20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20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20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20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0:K38 J41:K400" name="Range1_8_1"/>
    <protectedRange sqref="O408:Q450 O15:Q18 O21:Q21 O23:Q23 O28:Q28 O30:Q38 O41:Q400" name="Range1_9_1"/>
    <protectedRange sqref="V408:Y450 Y6:Y12 X13:Y14 V21:Y21 V15:Y18 Y19:Y20 X28 Y23:Y31 V41:Y400 V32:Y38 Y39:Y40" name="Range1_11_1"/>
    <protectedRange sqref="Z408:AD450 Z6:Z15 Z21:AD21 Z16:AD18 Z32:AD38 Z23:Z28 Z41:AD400 Z39:Z40" name="Range1_12_1"/>
    <protectedRange sqref="BF6:BF552" name="Range1_18_1"/>
    <protectedRange sqref="J401:K407 J6:K13 J26:K27 J39:K40" name="Range1_8_1_1"/>
    <protectedRange sqref="O401:Q406 O6:Q11 O12 O26:Q27 O39:Q40" name="Range1_9_1_1"/>
    <protectedRange sqref="O407:Q407 O13:Q13 P12:Q12" name="Range1_9_1_4"/>
    <protectedRange sqref="Y404 V401:Y403 V405:Y407 V6:X8 V10:X12 V13:W13 V23:X27 V39:X40" name="Range1_11_1_1"/>
    <protectedRange sqref="Z401:AD403 Z405:AD407 AA6:AD8 AA10:AD13 AA23:AD27 AA39:AD4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" name="Range1_8_1_3"/>
    <protectedRange sqref="O20:Q20" name="Range1_9_1_3"/>
    <protectedRange sqref="V20:X20" name="Range1_11_1_3"/>
    <protectedRange sqref="Z20:AD20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" name="Range1_8_1_4"/>
    <protectedRange sqref="O22:Q22" name="Range1_9_1_5"/>
    <protectedRange sqref="V22:Y22" name="Range1_11_1_5"/>
    <protectedRange sqref="Z22:AD22" name="Range1_12_1_4"/>
    <protectedRange sqref="J24:K25" name="Range1_8_1_6"/>
    <protectedRange sqref="O24:Q25" name="Range1_9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402" priority="18703" operator="equal">
      <formula>"ERRO"</formula>
    </cfRule>
  </conditionalFormatting>
  <conditionalFormatting sqref="X4 Y475:Y550 Y408:Z474 Y1:Z18 Y21:Z21 Y23:Z26 Z27:Z28 Z31 Y27:Y31 Y32:Z400">
    <cfRule type="cellIs" dxfId="401" priority="18692" operator="equal">
      <formula>"OPORTUNIDADE"</formula>
    </cfRule>
  </conditionalFormatting>
  <conditionalFormatting sqref="AZ6:AZ522">
    <cfRule type="expression" dxfId="400" priority="18687">
      <formula>$BU6=1</formula>
    </cfRule>
  </conditionalFormatting>
  <conditionalFormatting sqref="BQ6:BQ599">
    <cfRule type="cellIs" dxfId="399" priority="18698" operator="equal">
      <formula>"Produção e Intervalo"</formula>
    </cfRule>
    <cfRule type="cellIs" dxfId="398" priority="18699" operator="equal">
      <formula>"Aderente"</formula>
    </cfRule>
    <cfRule type="cellIs" dxfId="397" priority="18700" operator="equal">
      <formula>"Intervalo"</formula>
    </cfRule>
    <cfRule type="cellIs" dxfId="396" priority="18701" operator="equal">
      <formula>"Produção"</formula>
    </cfRule>
    <cfRule type="cellIs" dxfId="395" priority="18702" operator="equal">
      <formula>"ERRO"</formula>
    </cfRule>
  </conditionalFormatting>
  <conditionalFormatting sqref="BR6:BS552">
    <cfRule type="cellIs" dxfId="394" priority="18680" operator="equal">
      <formula>"*"</formula>
    </cfRule>
    <cfRule type="cellIs" dxfId="393" priority="18681" operator="greaterThanOrEqual">
      <formula>1</formula>
    </cfRule>
    <cfRule type="cellIs" dxfId="392" priority="18682" operator="lessThan">
      <formula>1</formula>
    </cfRule>
  </conditionalFormatting>
  <conditionalFormatting sqref="X475:X522 Y475:Y550 Y408:Z474 Y6:Z18 Y21:Z21 Y23:Z26 Z27:Z28 Z31 Y27:Y31 Y32:Z400">
    <cfRule type="cellIs" dxfId="391" priority="18628" operator="equal">
      <formula>"NÃO"</formula>
    </cfRule>
    <cfRule type="cellIs" dxfId="390" priority="18629" operator="equal">
      <formula>"SIM"</formula>
    </cfRule>
  </conditionalFormatting>
  <conditionalFormatting sqref="X475:X522">
    <cfRule type="cellIs" dxfId="389" priority="18627" operator="equal">
      <formula>"OPORTUNIDADE"</formula>
    </cfRule>
  </conditionalFormatting>
  <conditionalFormatting sqref="Z475:Z522">
    <cfRule type="cellIs" dxfId="388" priority="18625" operator="equal">
      <formula>"NÃO"</formula>
    </cfRule>
    <cfRule type="cellIs" dxfId="387" priority="18626" operator="equal">
      <formula>"SIM"</formula>
    </cfRule>
  </conditionalFormatting>
  <conditionalFormatting sqref="Z475:Z522">
    <cfRule type="cellIs" dxfId="386" priority="18624" operator="equal">
      <formula>"OPORTUNIDADE"</formula>
    </cfRule>
  </conditionalFormatting>
  <conditionalFormatting sqref="Y1048575:Y1048576">
    <cfRule type="cellIs" dxfId="385" priority="18509" operator="equal">
      <formula>"OPORTUNIDADE"</formula>
    </cfRule>
  </conditionalFormatting>
  <conditionalFormatting sqref="Y1048575:Y1048576">
    <cfRule type="cellIs" dxfId="384" priority="18507" operator="equal">
      <formula>"NÃO"</formula>
    </cfRule>
    <cfRule type="cellIs" dxfId="383" priority="18508" operator="equal">
      <formula>"SIM"</formula>
    </cfRule>
  </conditionalFormatting>
  <conditionalFormatting sqref="Z523:Z548">
    <cfRule type="cellIs" dxfId="382" priority="18244" operator="equal">
      <formula>"OPORTUNIDADE"</formula>
    </cfRule>
  </conditionalFormatting>
  <conditionalFormatting sqref="Z523:Z548">
    <cfRule type="cellIs" dxfId="381" priority="18242" operator="equal">
      <formula>"NÃO"</formula>
    </cfRule>
    <cfRule type="cellIs" dxfId="380" priority="18243" operator="equal">
      <formula>"SIM"</formula>
    </cfRule>
  </conditionalFormatting>
  <conditionalFormatting sqref="X549">
    <cfRule type="cellIs" dxfId="379" priority="18230" operator="equal">
      <formula>"NÃO"</formula>
    </cfRule>
    <cfRule type="cellIs" dxfId="378" priority="18231" operator="equal">
      <formula>"SIM"</formula>
    </cfRule>
  </conditionalFormatting>
  <conditionalFormatting sqref="X549">
    <cfRule type="cellIs" dxfId="377" priority="18229" operator="equal">
      <formula>"OPORTUNIDADE"</formula>
    </cfRule>
  </conditionalFormatting>
  <conditionalFormatting sqref="Z549">
    <cfRule type="cellIs" dxfId="376" priority="18227" operator="equal">
      <formula>"NÃO"</formula>
    </cfRule>
    <cfRule type="cellIs" dxfId="375" priority="18228" operator="equal">
      <formula>"SIM"</formula>
    </cfRule>
  </conditionalFormatting>
  <conditionalFormatting sqref="Z549">
    <cfRule type="cellIs" dxfId="374" priority="18226" operator="equal">
      <formula>"OPORTUNIDADE"</formula>
    </cfRule>
  </conditionalFormatting>
  <conditionalFormatting sqref="BI549">
    <cfRule type="iconSet" priority="1823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236">
      <iconSet showValue="0">
        <cfvo type="percent" val="0"/>
        <cfvo type="num" val="1"/>
        <cfvo type="num" val="1" gte="0"/>
      </iconSet>
    </cfRule>
    <cfRule type="iconSet" priority="1823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23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73" priority="18846">
      <formula>$BU492=1</formula>
    </cfRule>
  </conditionalFormatting>
  <conditionalFormatting sqref="AZ525:AZ549">
    <cfRule type="expression" dxfId="372" priority="19006">
      <formula>$BU497=1</formula>
    </cfRule>
  </conditionalFormatting>
  <conditionalFormatting sqref="BI523:BI548">
    <cfRule type="iconSet" priority="1900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009">
      <iconSet showValue="0">
        <cfvo type="percent" val="0"/>
        <cfvo type="num" val="1"/>
        <cfvo type="num" val="1" gte="0"/>
      </iconSet>
    </cfRule>
    <cfRule type="iconSet" priority="1901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01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01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01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71" priority="13641" operator="equal">
      <formula>"*"</formula>
    </cfRule>
    <cfRule type="cellIs" dxfId="370" priority="13642" operator="greaterThanOrEqual">
      <formula>1</formula>
    </cfRule>
    <cfRule type="cellIs" dxfId="369" priority="13643" operator="lessThan">
      <formula>1</formula>
    </cfRule>
  </conditionalFormatting>
  <conditionalFormatting sqref="BI6:BI522">
    <cfRule type="iconSet" priority="19030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031">
      <iconSet showValue="0">
        <cfvo type="percent" val="0"/>
        <cfvo type="num" val="1"/>
        <cfvo type="num" val="1" gte="0"/>
      </iconSet>
    </cfRule>
    <cfRule type="iconSet" priority="19032">
      <iconSet showValue="0">
        <cfvo type="percent" val="0"/>
        <cfvo type="num" val="1"/>
        <cfvo type="num" val="1" gte="0"/>
      </iconSet>
    </cfRule>
  </conditionalFormatting>
  <conditionalFormatting sqref="BJ6:BJ7 BJ9:BJ599">
    <cfRule type="iconSet" priority="19048">
      <iconSet showValue="0">
        <cfvo type="percent" val="0"/>
        <cfvo type="num" val="1"/>
        <cfvo type="num" val="1" gte="0"/>
      </iconSet>
    </cfRule>
  </conditionalFormatting>
  <conditionalFormatting sqref="BK16:BK18 BK20:BK21 BK29:BK30 BK24:BK26 BK32:BK599">
    <cfRule type="iconSet" priority="19049">
      <iconSet showValue="0">
        <cfvo type="percent" val="0"/>
        <cfvo type="num" val="1"/>
        <cfvo type="num" val="1" gte="0"/>
      </iconSet>
    </cfRule>
  </conditionalFormatting>
  <conditionalFormatting sqref="BP6 BP11:BP12 BP16:BP18 BP8 BP14 BP20:BP21 BP23:BP30 BP32:BP599">
    <cfRule type="iconSet" priority="19050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368" priority="349" operator="equal">
      <formula>"OPORTUNIDADE"</formula>
    </cfRule>
  </conditionalFormatting>
  <conditionalFormatting sqref="Y401:Z407">
    <cfRule type="cellIs" dxfId="367" priority="347" operator="equal">
      <formula>"NÃO"</formula>
    </cfRule>
    <cfRule type="cellIs" dxfId="366" priority="348" operator="equal">
      <formula>"SIM"</formula>
    </cfRule>
  </conditionalFormatting>
  <conditionalFormatting sqref="Z404">
    <cfRule type="cellIs" dxfId="365" priority="346" operator="equal">
      <formula>"OPORTUNIDADE"</formula>
    </cfRule>
  </conditionalFormatting>
  <conditionalFormatting sqref="Z404">
    <cfRule type="cellIs" dxfId="364" priority="344" operator="equal">
      <formula>"NÃO"</formula>
    </cfRule>
    <cfRule type="cellIs" dxfId="363" priority="345" operator="equal">
      <formula>"SIM"</formula>
    </cfRule>
  </conditionalFormatting>
  <conditionalFormatting sqref="Z404">
    <cfRule type="cellIs" dxfId="362" priority="343" operator="equal">
      <formula>"OPORTUNIDADE"</formula>
    </cfRule>
  </conditionalFormatting>
  <conditionalFormatting sqref="Z404">
    <cfRule type="cellIs" dxfId="361" priority="341" operator="equal">
      <formula>"NÃO"</formula>
    </cfRule>
    <cfRule type="cellIs" dxfId="360" priority="342" operator="equal">
      <formula>"SIM"</formula>
    </cfRule>
  </conditionalFormatting>
  <conditionalFormatting sqref="Z404">
    <cfRule type="cellIs" dxfId="359" priority="340" operator="equal">
      <formula>"OPORTUNIDADE"</formula>
    </cfRule>
  </conditionalFormatting>
  <conditionalFormatting sqref="Z404">
    <cfRule type="cellIs" dxfId="358" priority="338" operator="equal">
      <formula>"NÃO"</formula>
    </cfRule>
    <cfRule type="cellIs" dxfId="357" priority="339" operator="equal">
      <formula>"SIM"</formula>
    </cfRule>
  </conditionalFormatting>
  <conditionalFormatting sqref="Z404">
    <cfRule type="cellIs" dxfId="356" priority="337" operator="equal">
      <formula>"OPORTUNIDADE"</formula>
    </cfRule>
  </conditionalFormatting>
  <conditionalFormatting sqref="Z404">
    <cfRule type="cellIs" dxfId="355" priority="335" operator="equal">
      <formula>"NÃO"</formula>
    </cfRule>
    <cfRule type="cellIs" dxfId="354" priority="336" operator="equal">
      <formula>"SIM"</formula>
    </cfRule>
  </conditionalFormatting>
  <conditionalFormatting sqref="Z404">
    <cfRule type="cellIs" dxfId="353" priority="334" operator="equal">
      <formula>"OPORTUNIDADE"</formula>
    </cfRule>
  </conditionalFormatting>
  <conditionalFormatting sqref="Z404">
    <cfRule type="cellIs" dxfId="352" priority="332" operator="equal">
      <formula>"NÃO"</formula>
    </cfRule>
    <cfRule type="cellIs" dxfId="351" priority="333" operator="equal">
      <formula>"SIM"</formula>
    </cfRule>
  </conditionalFormatting>
  <conditionalFormatting sqref="Z404">
    <cfRule type="cellIs" dxfId="350" priority="331" operator="equal">
      <formula>"OPORTUNIDADE"</formula>
    </cfRule>
  </conditionalFormatting>
  <conditionalFormatting sqref="Z404">
    <cfRule type="cellIs" dxfId="349" priority="329" operator="equal">
      <formula>"NÃO"</formula>
    </cfRule>
    <cfRule type="cellIs" dxfId="348" priority="330" operator="equal">
      <formula>"SIM"</formula>
    </cfRule>
  </conditionalFormatting>
  <conditionalFormatting sqref="Z404">
    <cfRule type="cellIs" dxfId="347" priority="328" operator="equal">
      <formula>"OPORTUNIDADE"</formula>
    </cfRule>
  </conditionalFormatting>
  <conditionalFormatting sqref="Z404">
    <cfRule type="cellIs" dxfId="346" priority="326" operator="equal">
      <formula>"NÃO"</formula>
    </cfRule>
    <cfRule type="cellIs" dxfId="345" priority="327" operator="equal">
      <formula>"SIM"</formula>
    </cfRule>
  </conditionalFormatting>
  <conditionalFormatting sqref="Z404">
    <cfRule type="cellIs" dxfId="344" priority="325" operator="equal">
      <formula>"OPORTUNIDADE"</formula>
    </cfRule>
  </conditionalFormatting>
  <conditionalFormatting sqref="Z404">
    <cfRule type="cellIs" dxfId="343" priority="323" operator="equal">
      <formula>"NÃO"</formula>
    </cfRule>
    <cfRule type="cellIs" dxfId="342" priority="324" operator="equal">
      <formula>"SIM"</formula>
    </cfRule>
  </conditionalFormatting>
  <conditionalFormatting sqref="Z404">
    <cfRule type="cellIs" dxfId="341" priority="322" operator="equal">
      <formula>"OPORTUNIDADE"</formula>
    </cfRule>
  </conditionalFormatting>
  <conditionalFormatting sqref="Z404">
    <cfRule type="cellIs" dxfId="340" priority="320" operator="equal">
      <formula>"NÃO"</formula>
    </cfRule>
    <cfRule type="cellIs" dxfId="339" priority="321" operator="equal">
      <formula>"SIM"</formula>
    </cfRule>
  </conditionalFormatting>
  <conditionalFormatting sqref="Z404">
    <cfRule type="cellIs" dxfId="338" priority="319" operator="equal">
      <formula>"OPORTUNIDADE"</formula>
    </cfRule>
  </conditionalFormatting>
  <conditionalFormatting sqref="Z404">
    <cfRule type="cellIs" dxfId="337" priority="317" operator="equal">
      <formula>"NÃO"</formula>
    </cfRule>
    <cfRule type="cellIs" dxfId="336" priority="318" operator="equal">
      <formula>"SIM"</formula>
    </cfRule>
  </conditionalFormatting>
  <conditionalFormatting sqref="Z404">
    <cfRule type="cellIs" dxfId="335" priority="316" operator="equal">
      <formula>"OPORTUNIDADE"</formula>
    </cfRule>
  </conditionalFormatting>
  <conditionalFormatting sqref="Z404">
    <cfRule type="cellIs" dxfId="334" priority="314" operator="equal">
      <formula>"NÃO"</formula>
    </cfRule>
    <cfRule type="cellIs" dxfId="333" priority="315" operator="equal">
      <formula>"SIM"</formula>
    </cfRule>
  </conditionalFormatting>
  <conditionalFormatting sqref="Z404">
    <cfRule type="cellIs" dxfId="332" priority="313" operator="equal">
      <formula>"OPORTUNIDADE"</formula>
    </cfRule>
  </conditionalFormatting>
  <conditionalFormatting sqref="Z404">
    <cfRule type="cellIs" dxfId="331" priority="311" operator="equal">
      <formula>"NÃO"</formula>
    </cfRule>
    <cfRule type="cellIs" dxfId="330" priority="312" operator="equal">
      <formula>"SIM"</formula>
    </cfRule>
  </conditionalFormatting>
  <conditionalFormatting sqref="Z404">
    <cfRule type="cellIs" dxfId="329" priority="310" operator="equal">
      <formula>"OPORTUNIDADE"</formula>
    </cfRule>
  </conditionalFormatting>
  <conditionalFormatting sqref="Z404">
    <cfRule type="cellIs" dxfId="328" priority="308" operator="equal">
      <formula>"NÃO"</formula>
    </cfRule>
    <cfRule type="cellIs" dxfId="327" priority="309" operator="equal">
      <formula>"SIM"</formula>
    </cfRule>
  </conditionalFormatting>
  <conditionalFormatting sqref="Z404">
    <cfRule type="cellIs" dxfId="326" priority="307" operator="equal">
      <formula>"OPORTUNIDADE"</formula>
    </cfRule>
  </conditionalFormatting>
  <conditionalFormatting sqref="Z404">
    <cfRule type="cellIs" dxfId="325" priority="305" operator="equal">
      <formula>"NÃO"</formula>
    </cfRule>
    <cfRule type="cellIs" dxfId="324" priority="306" operator="equal">
      <formula>"SIM"</formula>
    </cfRule>
  </conditionalFormatting>
  <conditionalFormatting sqref="Z404">
    <cfRule type="cellIs" dxfId="323" priority="304" operator="equal">
      <formula>"OPORTUNIDADE"</formula>
    </cfRule>
  </conditionalFormatting>
  <conditionalFormatting sqref="Z404">
    <cfRule type="cellIs" dxfId="322" priority="302" operator="equal">
      <formula>"NÃO"</formula>
    </cfRule>
    <cfRule type="cellIs" dxfId="321" priority="303" operator="equal">
      <formula>"SIM"</formula>
    </cfRule>
  </conditionalFormatting>
  <conditionalFormatting sqref="Z404">
    <cfRule type="cellIs" dxfId="320" priority="301" operator="equal">
      <formula>"OPORTUNIDADE"</formula>
    </cfRule>
  </conditionalFormatting>
  <conditionalFormatting sqref="Z404">
    <cfRule type="cellIs" dxfId="319" priority="299" operator="equal">
      <formula>"NÃO"</formula>
    </cfRule>
    <cfRule type="cellIs" dxfId="318" priority="300" operator="equal">
      <formula>"SIM"</formula>
    </cfRule>
  </conditionalFormatting>
  <conditionalFormatting sqref="Z404">
    <cfRule type="cellIs" dxfId="317" priority="298" operator="equal">
      <formula>"OPORTUNIDADE"</formula>
    </cfRule>
  </conditionalFormatting>
  <conditionalFormatting sqref="Z404">
    <cfRule type="cellIs" dxfId="316" priority="296" operator="equal">
      <formula>"NÃO"</formula>
    </cfRule>
    <cfRule type="cellIs" dxfId="315" priority="297" operator="equal">
      <formula>"SIM"</formula>
    </cfRule>
  </conditionalFormatting>
  <conditionalFormatting sqref="Z404">
    <cfRule type="cellIs" dxfId="314" priority="295" operator="equal">
      <formula>"OPORTUNIDADE"</formula>
    </cfRule>
  </conditionalFormatting>
  <conditionalFormatting sqref="Z404">
    <cfRule type="cellIs" dxfId="313" priority="293" operator="equal">
      <formula>"NÃO"</formula>
    </cfRule>
    <cfRule type="cellIs" dxfId="312" priority="294" operator="equal">
      <formula>"SIM"</formula>
    </cfRule>
  </conditionalFormatting>
  <conditionalFormatting sqref="Z404">
    <cfRule type="cellIs" dxfId="311" priority="292" operator="equal">
      <formula>"OPORTUNIDADE"</formula>
    </cfRule>
  </conditionalFormatting>
  <conditionalFormatting sqref="Z404">
    <cfRule type="cellIs" dxfId="310" priority="290" operator="equal">
      <formula>"NÃO"</formula>
    </cfRule>
    <cfRule type="cellIs" dxfId="309" priority="291" operator="equal">
      <formula>"SIM"</formula>
    </cfRule>
  </conditionalFormatting>
  <conditionalFormatting sqref="Z404">
    <cfRule type="cellIs" dxfId="308" priority="289" operator="equal">
      <formula>"OPORTUNIDADE"</formula>
    </cfRule>
  </conditionalFormatting>
  <conditionalFormatting sqref="Z404">
    <cfRule type="cellIs" dxfId="307" priority="287" operator="equal">
      <formula>"NÃO"</formula>
    </cfRule>
    <cfRule type="cellIs" dxfId="306" priority="288" operator="equal">
      <formula>"SIM"</formula>
    </cfRule>
  </conditionalFormatting>
  <conditionalFormatting sqref="Z404">
    <cfRule type="cellIs" dxfId="305" priority="286" operator="equal">
      <formula>"OPORTUNIDADE"</formula>
    </cfRule>
  </conditionalFormatting>
  <conditionalFormatting sqref="Z404">
    <cfRule type="cellIs" dxfId="304" priority="284" operator="equal">
      <formula>"NÃO"</formula>
    </cfRule>
    <cfRule type="cellIs" dxfId="303" priority="285" operator="equal">
      <formula>"SIM"</formula>
    </cfRule>
  </conditionalFormatting>
  <conditionalFormatting sqref="Z404">
    <cfRule type="cellIs" dxfId="302" priority="283" operator="equal">
      <formula>"OPORTUNIDADE"</formula>
    </cfRule>
  </conditionalFormatting>
  <conditionalFormatting sqref="Z404">
    <cfRule type="cellIs" dxfId="301" priority="281" operator="equal">
      <formula>"NÃO"</formula>
    </cfRule>
    <cfRule type="cellIs" dxfId="300" priority="282" operator="equal">
      <formula>"SIM"</formula>
    </cfRule>
  </conditionalFormatting>
  <conditionalFormatting sqref="Z404">
    <cfRule type="cellIs" dxfId="299" priority="280" operator="equal">
      <formula>"OPORTUNIDADE"</formula>
    </cfRule>
  </conditionalFormatting>
  <conditionalFormatting sqref="Z404">
    <cfRule type="cellIs" dxfId="298" priority="278" operator="equal">
      <formula>"NÃO"</formula>
    </cfRule>
    <cfRule type="cellIs" dxfId="297" priority="279" operator="equal">
      <formula>"SIM"</formula>
    </cfRule>
  </conditionalFormatting>
  <conditionalFormatting sqref="Z404">
    <cfRule type="cellIs" dxfId="296" priority="277" operator="equal">
      <formula>"OPORTUNIDADE"</formula>
    </cfRule>
  </conditionalFormatting>
  <conditionalFormatting sqref="Z404">
    <cfRule type="cellIs" dxfId="295" priority="275" operator="equal">
      <formula>"NÃO"</formula>
    </cfRule>
    <cfRule type="cellIs" dxfId="294" priority="276" operator="equal">
      <formula>"SIM"</formula>
    </cfRule>
  </conditionalFormatting>
  <conditionalFormatting sqref="Y404">
    <cfRule type="cellIs" dxfId="293" priority="274" operator="equal">
      <formula>"OPORTUNIDADE"</formula>
    </cfRule>
  </conditionalFormatting>
  <conditionalFormatting sqref="Y404">
    <cfRule type="cellIs" dxfId="292" priority="272" operator="equal">
      <formula>"NÃO"</formula>
    </cfRule>
    <cfRule type="cellIs" dxfId="291" priority="273" operator="equal">
      <formula>"SIM"</formula>
    </cfRule>
  </conditionalFormatting>
  <conditionalFormatting sqref="Y404">
    <cfRule type="cellIs" dxfId="290" priority="271" operator="equal">
      <formula>"OPORTUNIDADE"</formula>
    </cfRule>
  </conditionalFormatting>
  <conditionalFormatting sqref="Y404">
    <cfRule type="cellIs" dxfId="289" priority="269" operator="equal">
      <formula>"NÃO"</formula>
    </cfRule>
    <cfRule type="cellIs" dxfId="288" priority="270" operator="equal">
      <formula>"SIM"</formula>
    </cfRule>
  </conditionalFormatting>
  <conditionalFormatting sqref="Y404">
    <cfRule type="cellIs" dxfId="287" priority="268" operator="equal">
      <formula>"OPORTUNIDADE"</formula>
    </cfRule>
  </conditionalFormatting>
  <conditionalFormatting sqref="Y404">
    <cfRule type="cellIs" dxfId="286" priority="266" operator="equal">
      <formula>"NÃO"</formula>
    </cfRule>
    <cfRule type="cellIs" dxfId="285" priority="267" operator="equal">
      <formula>"SIM"</formula>
    </cfRule>
  </conditionalFormatting>
  <conditionalFormatting sqref="Y404">
    <cfRule type="cellIs" dxfId="284" priority="265" operator="equal">
      <formula>"OPORTUNIDADE"</formula>
    </cfRule>
  </conditionalFormatting>
  <conditionalFormatting sqref="Y404">
    <cfRule type="cellIs" dxfId="283" priority="263" operator="equal">
      <formula>"NÃO"</formula>
    </cfRule>
    <cfRule type="cellIs" dxfId="282" priority="264" operator="equal">
      <formula>"SIM"</formula>
    </cfRule>
  </conditionalFormatting>
  <conditionalFormatting sqref="Y404">
    <cfRule type="cellIs" dxfId="281" priority="262" operator="equal">
      <formula>"OPORTUNIDADE"</formula>
    </cfRule>
  </conditionalFormatting>
  <conditionalFormatting sqref="Y404">
    <cfRule type="cellIs" dxfId="280" priority="260" operator="equal">
      <formula>"NÃO"</formula>
    </cfRule>
    <cfRule type="cellIs" dxfId="279" priority="261" operator="equal">
      <formula>"SIM"</formula>
    </cfRule>
  </conditionalFormatting>
  <conditionalFormatting sqref="Y404">
    <cfRule type="cellIs" dxfId="278" priority="259" operator="equal">
      <formula>"OPORTUNIDADE"</formula>
    </cfRule>
  </conditionalFormatting>
  <conditionalFormatting sqref="Y404">
    <cfRule type="cellIs" dxfId="277" priority="257" operator="equal">
      <formula>"NÃO"</formula>
    </cfRule>
    <cfRule type="cellIs" dxfId="276" priority="258" operator="equal">
      <formula>"SIM"</formula>
    </cfRule>
  </conditionalFormatting>
  <conditionalFormatting sqref="Y404">
    <cfRule type="cellIs" dxfId="275" priority="256" operator="equal">
      <formula>"OPORTUNIDADE"</formula>
    </cfRule>
  </conditionalFormatting>
  <conditionalFormatting sqref="Y404">
    <cfRule type="cellIs" dxfId="274" priority="254" operator="equal">
      <formula>"NÃO"</formula>
    </cfRule>
    <cfRule type="cellIs" dxfId="273" priority="255" operator="equal">
      <formula>"SIM"</formula>
    </cfRule>
  </conditionalFormatting>
  <conditionalFormatting sqref="Y404">
    <cfRule type="cellIs" dxfId="272" priority="253" operator="equal">
      <formula>"OPORTUNIDADE"</formula>
    </cfRule>
  </conditionalFormatting>
  <conditionalFormatting sqref="Y404">
    <cfRule type="cellIs" dxfId="271" priority="251" operator="equal">
      <formula>"NÃO"</formula>
    </cfRule>
    <cfRule type="cellIs" dxfId="270" priority="252" operator="equal">
      <formula>"SIM"</formula>
    </cfRule>
  </conditionalFormatting>
  <conditionalFormatting sqref="Y404">
    <cfRule type="cellIs" dxfId="269" priority="250" operator="equal">
      <formula>"OPORTUNIDADE"</formula>
    </cfRule>
  </conditionalFormatting>
  <conditionalFormatting sqref="Y404">
    <cfRule type="cellIs" dxfId="268" priority="248" operator="equal">
      <formula>"NÃO"</formula>
    </cfRule>
    <cfRule type="cellIs" dxfId="267" priority="249" operator="equal">
      <formula>"SIM"</formula>
    </cfRule>
  </conditionalFormatting>
  <conditionalFormatting sqref="Y404">
    <cfRule type="cellIs" dxfId="266" priority="247" operator="equal">
      <formula>"OPORTUNIDADE"</formula>
    </cfRule>
  </conditionalFormatting>
  <conditionalFormatting sqref="Y404">
    <cfRule type="cellIs" dxfId="265" priority="245" operator="equal">
      <formula>"NÃO"</formula>
    </cfRule>
    <cfRule type="cellIs" dxfId="264" priority="246" operator="equal">
      <formula>"SIM"</formula>
    </cfRule>
  </conditionalFormatting>
  <conditionalFormatting sqref="Y404">
    <cfRule type="cellIs" dxfId="263" priority="244" operator="equal">
      <formula>"OPORTUNIDADE"</formula>
    </cfRule>
  </conditionalFormatting>
  <conditionalFormatting sqref="Y404">
    <cfRule type="cellIs" dxfId="262" priority="242" operator="equal">
      <formula>"NÃO"</formula>
    </cfRule>
    <cfRule type="cellIs" dxfId="261" priority="243" operator="equal">
      <formula>"SIM"</formula>
    </cfRule>
  </conditionalFormatting>
  <conditionalFormatting sqref="Y404">
    <cfRule type="cellIs" dxfId="260" priority="241" operator="equal">
      <formula>"OPORTUNIDADE"</formula>
    </cfRule>
  </conditionalFormatting>
  <conditionalFormatting sqref="Y404">
    <cfRule type="cellIs" dxfId="259" priority="239" operator="equal">
      <formula>"NÃO"</formula>
    </cfRule>
    <cfRule type="cellIs" dxfId="258" priority="240" operator="equal">
      <formula>"SIM"</formula>
    </cfRule>
  </conditionalFormatting>
  <conditionalFormatting sqref="Y404">
    <cfRule type="cellIs" dxfId="257" priority="238" operator="equal">
      <formula>"OPORTUNIDADE"</formula>
    </cfRule>
  </conditionalFormatting>
  <conditionalFormatting sqref="Y404">
    <cfRule type="cellIs" dxfId="256" priority="236" operator="equal">
      <formula>"NÃO"</formula>
    </cfRule>
    <cfRule type="cellIs" dxfId="255" priority="237" operator="equal">
      <formula>"SIM"</formula>
    </cfRule>
  </conditionalFormatting>
  <conditionalFormatting sqref="Y404">
    <cfRule type="cellIs" dxfId="254" priority="235" operator="equal">
      <formula>"OPORTUNIDADE"</formula>
    </cfRule>
  </conditionalFormatting>
  <conditionalFormatting sqref="Y404">
    <cfRule type="cellIs" dxfId="253" priority="233" operator="equal">
      <formula>"NÃO"</formula>
    </cfRule>
    <cfRule type="cellIs" dxfId="252" priority="234" operator="equal">
      <formula>"SIM"</formula>
    </cfRule>
  </conditionalFormatting>
  <conditionalFormatting sqref="Y404">
    <cfRule type="cellIs" dxfId="251" priority="232" operator="equal">
      <formula>"OPORTUNIDADE"</formula>
    </cfRule>
  </conditionalFormatting>
  <conditionalFormatting sqref="Y404">
    <cfRule type="cellIs" dxfId="250" priority="230" operator="equal">
      <formula>"NÃO"</formula>
    </cfRule>
    <cfRule type="cellIs" dxfId="249" priority="231" operator="equal">
      <formula>"SIM"</formula>
    </cfRule>
  </conditionalFormatting>
  <conditionalFormatting sqref="Y404">
    <cfRule type="cellIs" dxfId="248" priority="229" operator="equal">
      <formula>"OPORTUNIDADE"</formula>
    </cfRule>
  </conditionalFormatting>
  <conditionalFormatting sqref="Y404">
    <cfRule type="cellIs" dxfId="247" priority="227" operator="equal">
      <formula>"NÃO"</formula>
    </cfRule>
    <cfRule type="cellIs" dxfId="246" priority="228" operator="equal">
      <formula>"SIM"</formula>
    </cfRule>
  </conditionalFormatting>
  <conditionalFormatting sqref="Y404">
    <cfRule type="cellIs" dxfId="245" priority="226" operator="equal">
      <formula>"OPORTUNIDADE"</formula>
    </cfRule>
  </conditionalFormatting>
  <conditionalFormatting sqref="Y404">
    <cfRule type="cellIs" dxfId="244" priority="224" operator="equal">
      <formula>"NÃO"</formula>
    </cfRule>
    <cfRule type="cellIs" dxfId="243" priority="225" operator="equal">
      <formula>"SIM"</formula>
    </cfRule>
  </conditionalFormatting>
  <conditionalFormatting sqref="Y404">
    <cfRule type="cellIs" dxfId="242" priority="223" operator="equal">
      <formula>"OPORTUNIDADE"</formula>
    </cfRule>
  </conditionalFormatting>
  <conditionalFormatting sqref="Y404">
    <cfRule type="cellIs" dxfId="241" priority="221" operator="equal">
      <formula>"NÃO"</formula>
    </cfRule>
    <cfRule type="cellIs" dxfId="240" priority="222" operator="equal">
      <formula>"SIM"</formula>
    </cfRule>
  </conditionalFormatting>
  <conditionalFormatting sqref="Y404">
    <cfRule type="cellIs" dxfId="239" priority="220" operator="equal">
      <formula>"OPORTUNIDADE"</formula>
    </cfRule>
  </conditionalFormatting>
  <conditionalFormatting sqref="Y404">
    <cfRule type="cellIs" dxfId="238" priority="218" operator="equal">
      <formula>"NÃO"</formula>
    </cfRule>
    <cfRule type="cellIs" dxfId="237" priority="219" operator="equal">
      <formula>"SIM"</formula>
    </cfRule>
  </conditionalFormatting>
  <conditionalFormatting sqref="Y404">
    <cfRule type="cellIs" dxfId="236" priority="217" operator="equal">
      <formula>"OPORTUNIDADE"</formula>
    </cfRule>
  </conditionalFormatting>
  <conditionalFormatting sqref="Y404">
    <cfRule type="cellIs" dxfId="235" priority="215" operator="equal">
      <formula>"NÃO"</formula>
    </cfRule>
    <cfRule type="cellIs" dxfId="234" priority="216" operator="equal">
      <formula>"SIM"</formula>
    </cfRule>
  </conditionalFormatting>
  <conditionalFormatting sqref="Y404">
    <cfRule type="cellIs" dxfId="233" priority="214" operator="equal">
      <formula>"OPORTUNIDADE"</formula>
    </cfRule>
  </conditionalFormatting>
  <conditionalFormatting sqref="Y404">
    <cfRule type="cellIs" dxfId="232" priority="212" operator="equal">
      <formula>"NÃO"</formula>
    </cfRule>
    <cfRule type="cellIs" dxfId="231" priority="213" operator="equal">
      <formula>"SIM"</formula>
    </cfRule>
  </conditionalFormatting>
  <conditionalFormatting sqref="Y404">
    <cfRule type="cellIs" dxfId="230" priority="211" operator="equal">
      <formula>"OPORTUNIDADE"</formula>
    </cfRule>
  </conditionalFormatting>
  <conditionalFormatting sqref="Y404">
    <cfRule type="cellIs" dxfId="229" priority="209" operator="equal">
      <formula>"NÃO"</formula>
    </cfRule>
    <cfRule type="cellIs" dxfId="228" priority="210" operator="equal">
      <formula>"SIM"</formula>
    </cfRule>
  </conditionalFormatting>
  <conditionalFormatting sqref="Y404">
    <cfRule type="cellIs" dxfId="227" priority="208" operator="equal">
      <formula>"OPORTUNIDADE"</formula>
    </cfRule>
  </conditionalFormatting>
  <conditionalFormatting sqref="Y404">
    <cfRule type="cellIs" dxfId="226" priority="206" operator="equal">
      <formula>"NÃO"</formula>
    </cfRule>
    <cfRule type="cellIs" dxfId="225" priority="207" operator="equal">
      <formula>"SIM"</formula>
    </cfRule>
  </conditionalFormatting>
  <conditionalFormatting sqref="Y404">
    <cfRule type="cellIs" dxfId="224" priority="205" operator="equal">
      <formula>"OPORTUNIDADE"</formula>
    </cfRule>
  </conditionalFormatting>
  <conditionalFormatting sqref="Y404">
    <cfRule type="cellIs" dxfId="223" priority="203" operator="equal">
      <formula>"NÃO"</formula>
    </cfRule>
    <cfRule type="cellIs" dxfId="222" priority="204" operator="equal">
      <formula>"SIM"</formula>
    </cfRule>
  </conditionalFormatting>
  <conditionalFormatting sqref="Y404">
    <cfRule type="cellIs" dxfId="221" priority="202" operator="equal">
      <formula>"OPORTUNIDADE"</formula>
    </cfRule>
  </conditionalFormatting>
  <conditionalFormatting sqref="Y404">
    <cfRule type="cellIs" dxfId="220" priority="200" operator="equal">
      <formula>"NÃO"</formula>
    </cfRule>
    <cfRule type="cellIs" dxfId="219" priority="201" operator="equal">
      <formula>"SIM"</formula>
    </cfRule>
  </conditionalFormatting>
  <conditionalFormatting sqref="Y404">
    <cfRule type="cellIs" dxfId="218" priority="199" operator="equal">
      <formula>"OPORTUNIDADE"</formula>
    </cfRule>
  </conditionalFormatting>
  <conditionalFormatting sqref="Y404">
    <cfRule type="cellIs" dxfId="217" priority="197" operator="equal">
      <formula>"NÃO"</formula>
    </cfRule>
    <cfRule type="cellIs" dxfId="216" priority="198" operator="equal">
      <formula>"SIM"</formula>
    </cfRule>
  </conditionalFormatting>
  <conditionalFormatting sqref="Y404">
    <cfRule type="cellIs" dxfId="215" priority="196" operator="equal">
      <formula>"OPORTUNIDADE"</formula>
    </cfRule>
  </conditionalFormatting>
  <conditionalFormatting sqref="Y404">
    <cfRule type="cellIs" dxfId="214" priority="194" operator="equal">
      <formula>"NÃO"</formula>
    </cfRule>
    <cfRule type="cellIs" dxfId="213" priority="195" operator="equal">
      <formula>"SIM"</formula>
    </cfRule>
  </conditionalFormatting>
  <conditionalFormatting sqref="Y404">
    <cfRule type="cellIs" dxfId="212" priority="193" operator="equal">
      <formula>"OPORTUNIDADE"</formula>
    </cfRule>
  </conditionalFormatting>
  <conditionalFormatting sqref="Y404">
    <cfRule type="cellIs" dxfId="211" priority="191" operator="equal">
      <formula>"NÃO"</formula>
    </cfRule>
    <cfRule type="cellIs" dxfId="210" priority="192" operator="equal">
      <formula>"SIM"</formula>
    </cfRule>
  </conditionalFormatting>
  <conditionalFormatting sqref="Y404">
    <cfRule type="cellIs" dxfId="209" priority="190" operator="equal">
      <formula>"OPORTUNIDADE"</formula>
    </cfRule>
  </conditionalFormatting>
  <conditionalFormatting sqref="Y404">
    <cfRule type="cellIs" dxfId="208" priority="188" operator="equal">
      <formula>"NÃO"</formula>
    </cfRule>
    <cfRule type="cellIs" dxfId="207" priority="189" operator="equal">
      <formula>"SIM"</formula>
    </cfRule>
  </conditionalFormatting>
  <conditionalFormatting sqref="Y404">
    <cfRule type="cellIs" dxfId="206" priority="187" operator="equal">
      <formula>"OPORTUNIDADE"</formula>
    </cfRule>
  </conditionalFormatting>
  <conditionalFormatting sqref="Y404">
    <cfRule type="cellIs" dxfId="205" priority="185" operator="equal">
      <formula>"NÃO"</formula>
    </cfRule>
    <cfRule type="cellIs" dxfId="204" priority="186" operator="equal">
      <formula>"SIM"</formula>
    </cfRule>
  </conditionalFormatting>
  <conditionalFormatting sqref="Y404">
    <cfRule type="cellIs" dxfId="203" priority="184" operator="equal">
      <formula>"OPORTUNIDADE"</formula>
    </cfRule>
  </conditionalFormatting>
  <conditionalFormatting sqref="Y404">
    <cfRule type="cellIs" dxfId="202" priority="182" operator="equal">
      <formula>"NÃO"</formula>
    </cfRule>
    <cfRule type="cellIs" dxfId="201" priority="183" operator="equal">
      <formula>"SIM"</formula>
    </cfRule>
  </conditionalFormatting>
  <conditionalFormatting sqref="Y404">
    <cfRule type="cellIs" dxfId="200" priority="181" operator="equal">
      <formula>"OPORTUNIDADE"</formula>
    </cfRule>
  </conditionalFormatting>
  <conditionalFormatting sqref="Y404">
    <cfRule type="cellIs" dxfId="199" priority="179" operator="equal">
      <formula>"NÃO"</formula>
    </cfRule>
    <cfRule type="cellIs" dxfId="198" priority="180" operator="equal">
      <formula>"SIM"</formula>
    </cfRule>
  </conditionalFormatting>
  <conditionalFormatting sqref="Y404">
    <cfRule type="cellIs" dxfId="197" priority="178" operator="equal">
      <formula>"OPORTUNIDADE"</formula>
    </cfRule>
  </conditionalFormatting>
  <conditionalFormatting sqref="Y404">
    <cfRule type="cellIs" dxfId="196" priority="176" operator="equal">
      <formula>"NÃO"</formula>
    </cfRule>
    <cfRule type="cellIs" dxfId="195" priority="177" operator="equal">
      <formula>"SIM"</formula>
    </cfRule>
  </conditionalFormatting>
  <conditionalFormatting sqref="Y407">
    <cfRule type="cellIs" dxfId="194" priority="175" operator="equal">
      <formula>"OPORTUNIDADE"</formula>
    </cfRule>
  </conditionalFormatting>
  <conditionalFormatting sqref="Y407">
    <cfRule type="cellIs" dxfId="193" priority="173" operator="equal">
      <formula>"NÃO"</formula>
    </cfRule>
    <cfRule type="cellIs" dxfId="192" priority="174" operator="equal">
      <formula>"SIM"</formula>
    </cfRule>
  </conditionalFormatting>
  <conditionalFormatting sqref="Z407">
    <cfRule type="cellIs" dxfId="191" priority="172" operator="equal">
      <formula>"OPORTUNIDADE"</formula>
    </cfRule>
  </conditionalFormatting>
  <conditionalFormatting sqref="Z407">
    <cfRule type="cellIs" dxfId="190" priority="170" operator="equal">
      <formula>"NÃO"</formula>
    </cfRule>
    <cfRule type="cellIs" dxfId="189" priority="171" operator="equal">
      <formula>"SIM"</formula>
    </cfRule>
  </conditionalFormatting>
  <conditionalFormatting sqref="Z407">
    <cfRule type="cellIs" dxfId="188" priority="169" operator="equal">
      <formula>"OPORTUNIDADE"</formula>
    </cfRule>
  </conditionalFormatting>
  <conditionalFormatting sqref="Z407">
    <cfRule type="cellIs" dxfId="187" priority="167" operator="equal">
      <formula>"NÃO"</formula>
    </cfRule>
    <cfRule type="cellIs" dxfId="186" priority="168" operator="equal">
      <formula>"SIM"</formula>
    </cfRule>
  </conditionalFormatting>
  <conditionalFormatting sqref="Z407">
    <cfRule type="cellIs" dxfId="185" priority="166" operator="equal">
      <formula>"OPORTUNIDADE"</formula>
    </cfRule>
  </conditionalFormatting>
  <conditionalFormatting sqref="Z407">
    <cfRule type="cellIs" dxfId="184" priority="164" operator="equal">
      <formula>"NÃO"</formula>
    </cfRule>
    <cfRule type="cellIs" dxfId="183" priority="165" operator="equal">
      <formula>"SIM"</formula>
    </cfRule>
  </conditionalFormatting>
  <conditionalFormatting sqref="Z407">
    <cfRule type="cellIs" dxfId="182" priority="163" operator="equal">
      <formula>"OPORTUNIDADE"</formula>
    </cfRule>
  </conditionalFormatting>
  <conditionalFormatting sqref="Z407">
    <cfRule type="cellIs" dxfId="181" priority="161" operator="equal">
      <formula>"NÃO"</formula>
    </cfRule>
    <cfRule type="cellIs" dxfId="180" priority="162" operator="equal">
      <formula>"SIM"</formula>
    </cfRule>
  </conditionalFormatting>
  <conditionalFormatting sqref="Z407">
    <cfRule type="cellIs" dxfId="179" priority="160" operator="equal">
      <formula>"OPORTUNIDADE"</formula>
    </cfRule>
  </conditionalFormatting>
  <conditionalFormatting sqref="Z407">
    <cfRule type="cellIs" dxfId="178" priority="158" operator="equal">
      <formula>"NÃO"</formula>
    </cfRule>
    <cfRule type="cellIs" dxfId="177" priority="159" operator="equal">
      <formula>"SIM"</formula>
    </cfRule>
  </conditionalFormatting>
  <conditionalFormatting sqref="BK1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76" priority="153" operator="equal">
      <formula>"OPORTUNIDADE"</formula>
    </cfRule>
  </conditionalFormatting>
  <conditionalFormatting sqref="Z20">
    <cfRule type="cellIs" dxfId="175" priority="151" operator="equal">
      <formula>"NÃO"</formula>
    </cfRule>
    <cfRule type="cellIs" dxfId="174" priority="152" operator="equal">
      <formula>"SIM"</formula>
    </cfRule>
  </conditionalFormatting>
  <conditionalFormatting sqref="Y20">
    <cfRule type="cellIs" dxfId="173" priority="150" operator="equal">
      <formula>"OPORTUNIDADE"</formula>
    </cfRule>
  </conditionalFormatting>
  <conditionalFormatting sqref="Y20">
    <cfRule type="cellIs" dxfId="172" priority="148" operator="equal">
      <formula>"NÃO"</formula>
    </cfRule>
    <cfRule type="cellIs" dxfId="171" priority="149" operator="equal">
      <formula>"SIM"</formula>
    </cfRule>
  </conditionalFormatting>
  <conditionalFormatting sqref="Z19">
    <cfRule type="cellIs" dxfId="170" priority="147" operator="equal">
      <formula>"OPORTUNIDADE"</formula>
    </cfRule>
  </conditionalFormatting>
  <conditionalFormatting sqref="Z19">
    <cfRule type="cellIs" dxfId="169" priority="145" operator="equal">
      <formula>"NÃO"</formula>
    </cfRule>
    <cfRule type="cellIs" dxfId="168" priority="146" operator="equal">
      <formula>"SIM"</formula>
    </cfRule>
  </conditionalFormatting>
  <conditionalFormatting sqref="Z19">
    <cfRule type="cellIs" dxfId="167" priority="129" operator="equal">
      <formula>"OPORTUNIDADE"</formula>
    </cfRule>
  </conditionalFormatting>
  <conditionalFormatting sqref="Z19">
    <cfRule type="cellIs" dxfId="166" priority="127" operator="equal">
      <formula>"NÃO"</formula>
    </cfRule>
    <cfRule type="cellIs" dxfId="165" priority="128" operator="equal">
      <formula>"SIM"</formula>
    </cfRule>
  </conditionalFormatting>
  <conditionalFormatting sqref="Z19">
    <cfRule type="cellIs" dxfId="164" priority="126" operator="equal">
      <formula>"OPORTUNIDADE"</formula>
    </cfRule>
  </conditionalFormatting>
  <conditionalFormatting sqref="Z19">
    <cfRule type="cellIs" dxfId="163" priority="124" operator="equal">
      <formula>"NÃO"</formula>
    </cfRule>
    <cfRule type="cellIs" dxfId="162" priority="125" operator="equal">
      <formula>"SIM"</formula>
    </cfRule>
  </conditionalFormatting>
  <conditionalFormatting sqref="Z19">
    <cfRule type="cellIs" dxfId="161" priority="123" operator="equal">
      <formula>"OPORTUNIDADE"</formula>
    </cfRule>
  </conditionalFormatting>
  <conditionalFormatting sqref="Z19">
    <cfRule type="cellIs" dxfId="160" priority="121" operator="equal">
      <formula>"NÃO"</formula>
    </cfRule>
    <cfRule type="cellIs" dxfId="159" priority="122" operator="equal">
      <formula>"SIM"</formula>
    </cfRule>
  </conditionalFormatting>
  <conditionalFormatting sqref="Z19">
    <cfRule type="cellIs" dxfId="158" priority="120" operator="equal">
      <formula>"OPORTUNIDADE"</formula>
    </cfRule>
  </conditionalFormatting>
  <conditionalFormatting sqref="Z19">
    <cfRule type="cellIs" dxfId="157" priority="118" operator="equal">
      <formula>"NÃO"</formula>
    </cfRule>
    <cfRule type="cellIs" dxfId="156" priority="119" operator="equal">
      <formula>"SIM"</formula>
    </cfRule>
  </conditionalFormatting>
  <conditionalFormatting sqref="Z19">
    <cfRule type="cellIs" dxfId="155" priority="117" operator="equal">
      <formula>"OPORTUNIDADE"</formula>
    </cfRule>
  </conditionalFormatting>
  <conditionalFormatting sqref="Z19">
    <cfRule type="cellIs" dxfId="154" priority="115" operator="equal">
      <formula>"NÃO"</formula>
    </cfRule>
    <cfRule type="cellIs" dxfId="153" priority="116" operator="equal">
      <formula>"SIM"</formula>
    </cfRule>
  </conditionalFormatting>
  <conditionalFormatting sqref="Z19">
    <cfRule type="cellIs" dxfId="152" priority="114" operator="equal">
      <formula>"OPORTUNIDADE"</formula>
    </cfRule>
  </conditionalFormatting>
  <conditionalFormatting sqref="Z19">
    <cfRule type="cellIs" dxfId="151" priority="112" operator="equal">
      <formula>"NÃO"</formula>
    </cfRule>
    <cfRule type="cellIs" dxfId="150" priority="113" operator="equal">
      <formula>"SIM"</formula>
    </cfRule>
  </conditionalFormatting>
  <conditionalFormatting sqref="Z19">
    <cfRule type="cellIs" dxfId="149" priority="111" operator="equal">
      <formula>"OPORTUNIDADE"</formula>
    </cfRule>
  </conditionalFormatting>
  <conditionalFormatting sqref="Z19">
    <cfRule type="cellIs" dxfId="148" priority="109" operator="equal">
      <formula>"NÃO"</formula>
    </cfRule>
    <cfRule type="cellIs" dxfId="147" priority="110" operator="equal">
      <formula>"SIM"</formula>
    </cfRule>
  </conditionalFormatting>
  <conditionalFormatting sqref="Z19">
    <cfRule type="cellIs" dxfId="146" priority="108" operator="equal">
      <formula>"OPORTUNIDADE"</formula>
    </cfRule>
  </conditionalFormatting>
  <conditionalFormatting sqref="Z19">
    <cfRule type="cellIs" dxfId="145" priority="106" operator="equal">
      <formula>"NÃO"</formula>
    </cfRule>
    <cfRule type="cellIs" dxfId="144" priority="107" operator="equal">
      <formula>"SIM"</formula>
    </cfRule>
  </conditionalFormatting>
  <conditionalFormatting sqref="Z19">
    <cfRule type="cellIs" dxfId="143" priority="105" operator="equal">
      <formula>"OPORTUNIDADE"</formula>
    </cfRule>
  </conditionalFormatting>
  <conditionalFormatting sqref="Z19">
    <cfRule type="cellIs" dxfId="142" priority="103" operator="equal">
      <formula>"NÃO"</formula>
    </cfRule>
    <cfRule type="cellIs" dxfId="141" priority="104" operator="equal">
      <formula>"SIM"</formula>
    </cfRule>
  </conditionalFormatting>
  <conditionalFormatting sqref="Z19">
    <cfRule type="cellIs" dxfId="140" priority="99" operator="equal">
      <formula>"OPORTUNIDADE"</formula>
    </cfRule>
  </conditionalFormatting>
  <conditionalFormatting sqref="Z19">
    <cfRule type="cellIs" dxfId="139" priority="97" operator="equal">
      <formula>"NÃO"</formula>
    </cfRule>
    <cfRule type="cellIs" dxfId="138" priority="98" operator="equal">
      <formula>"SIM"</formula>
    </cfRule>
  </conditionalFormatting>
  <conditionalFormatting sqref="Z19">
    <cfRule type="cellIs" dxfId="137" priority="96" operator="equal">
      <formula>"OPORTUNIDADE"</formula>
    </cfRule>
  </conditionalFormatting>
  <conditionalFormatting sqref="Z19">
    <cfRule type="cellIs" dxfId="136" priority="94" operator="equal">
      <formula>"NÃO"</formula>
    </cfRule>
    <cfRule type="cellIs" dxfId="135" priority="95" operator="equal">
      <formula>"SIM"</formula>
    </cfRule>
  </conditionalFormatting>
  <conditionalFormatting sqref="Y19">
    <cfRule type="cellIs" dxfId="134" priority="63" operator="equal">
      <formula>"OPORTUNIDADE"</formula>
    </cfRule>
  </conditionalFormatting>
  <conditionalFormatting sqref="Y19">
    <cfRule type="cellIs" dxfId="133" priority="61" operator="equal">
      <formula>"NÃO"</formula>
    </cfRule>
    <cfRule type="cellIs" dxfId="132" priority="62" operator="equal">
      <formula>"SIM"</formula>
    </cfRule>
  </conditionalFormatting>
  <conditionalFormatting sqref="Y22:Z22">
    <cfRule type="cellIs" dxfId="131" priority="60" operator="equal">
      <formula>"OPORTUNIDADE"</formula>
    </cfRule>
  </conditionalFormatting>
  <conditionalFormatting sqref="Y22:Z22">
    <cfRule type="cellIs" dxfId="130" priority="58" operator="equal">
      <formula>"NÃO"</formula>
    </cfRule>
    <cfRule type="cellIs" dxfId="129" priority="59" operator="equal">
      <formula>"SIM"</formula>
    </cfRule>
  </conditionalFormatting>
  <conditionalFormatting sqref="BP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28" priority="50" operator="equal">
      <formula>"OPORTUNIDADE"</formula>
    </cfRule>
  </conditionalFormatting>
  <conditionalFormatting sqref="Z30">
    <cfRule type="cellIs" dxfId="127" priority="48" operator="equal">
      <formula>"NÃO"</formula>
    </cfRule>
    <cfRule type="cellIs" dxfId="126" priority="49" operator="equal">
      <formula>"SIM"</formula>
    </cfRule>
  </conditionalFormatting>
  <conditionalFormatting sqref="BK1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25" priority="43" operator="equal">
      <formula>"OPORTUNIDADE"</formula>
    </cfRule>
  </conditionalFormatting>
  <conditionalFormatting sqref="Z27">
    <cfRule type="cellIs" dxfId="124" priority="41" operator="equal">
      <formula>"NÃO"</formula>
    </cfRule>
    <cfRule type="cellIs" dxfId="123" priority="42" operator="equal">
      <formula>"SIM"</formula>
    </cfRule>
  </conditionalFormatting>
  <conditionalFormatting sqref="Z28">
    <cfRule type="cellIs" dxfId="122" priority="37" operator="equal">
      <formula>"OPORTUNIDADE"</formula>
    </cfRule>
  </conditionalFormatting>
  <conditionalFormatting sqref="Z28">
    <cfRule type="cellIs" dxfId="121" priority="35" operator="equal">
      <formula>"NÃO"</formula>
    </cfRule>
    <cfRule type="cellIs" dxfId="120" priority="36" operator="equal">
      <formula>"SIM"</formula>
    </cfRule>
  </conditionalFormatting>
  <conditionalFormatting sqref="Z29">
    <cfRule type="cellIs" dxfId="119" priority="34" operator="equal">
      <formula>"OPORTUNIDADE"</formula>
    </cfRule>
  </conditionalFormatting>
  <conditionalFormatting sqref="Z29">
    <cfRule type="cellIs" dxfId="118" priority="32" operator="equal">
      <formula>"NÃO"</formula>
    </cfRule>
    <cfRule type="cellIs" dxfId="117" priority="33" operator="equal">
      <formula>"SIM"</formula>
    </cfRule>
  </conditionalFormatting>
  <conditionalFormatting sqref="BK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16" priority="26" operator="equal">
      <formula>"OPORTUNIDADE"</formula>
    </cfRule>
  </conditionalFormatting>
  <conditionalFormatting sqref="Z29">
    <cfRule type="cellIs" dxfId="115" priority="24" operator="equal">
      <formula>"NÃO"</formula>
    </cfRule>
    <cfRule type="cellIs" dxfId="114" priority="25" operator="equal">
      <formula>"SIM"</formula>
    </cfRule>
  </conditionalFormatting>
  <conditionalFormatting sqref="Z30">
    <cfRule type="cellIs" dxfId="113" priority="23" operator="equal">
      <formula>"OPORTUNIDADE"</formula>
    </cfRule>
  </conditionalFormatting>
  <conditionalFormatting sqref="Z30">
    <cfRule type="cellIs" dxfId="112" priority="21" operator="equal">
      <formula>"NÃO"</formula>
    </cfRule>
    <cfRule type="cellIs" dxfId="111" priority="22" operator="equal">
      <formula>"SIM"</formula>
    </cfRule>
  </conditionalFormatting>
  <conditionalFormatting sqref="Z31">
    <cfRule type="cellIs" dxfId="110" priority="20" operator="equal">
      <formula>"OPORTUNIDADE"</formula>
    </cfRule>
  </conditionalFormatting>
  <conditionalFormatting sqref="Z31">
    <cfRule type="cellIs" dxfId="109" priority="18" operator="equal">
      <formula>"NÃO"</formula>
    </cfRule>
    <cfRule type="cellIs" dxfId="108" priority="19" operator="equal">
      <formula>"SIM"</formula>
    </cfRule>
  </conditionalFormatting>
  <conditionalFormatting sqref="BK1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07" priority="3" operator="equal">
      <formula>"OPORTUNIDADE"</formula>
    </cfRule>
  </conditionalFormatting>
  <conditionalFormatting sqref="Z40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2" t="s">
        <v>1286</v>
      </c>
      <c r="D5" s="353"/>
      <c r="E5" s="353"/>
      <c r="F5" s="353"/>
      <c r="G5" s="353"/>
      <c r="H5" s="353"/>
      <c r="I5" s="353"/>
      <c r="J5" s="354"/>
      <c r="K5" s="355" t="s">
        <v>1287</v>
      </c>
      <c r="L5" s="356"/>
      <c r="M5" s="356"/>
      <c r="N5" s="356"/>
      <c r="O5" s="357" t="s">
        <v>1288</v>
      </c>
      <c r="P5" s="358"/>
      <c r="Q5" s="359"/>
    </row>
    <row r="6" spans="1:17" s="93" customFormat="1" ht="15.75" customHeight="1">
      <c r="A6" s="87" t="s">
        <v>1289</v>
      </c>
      <c r="B6" s="94" t="s">
        <v>1290</v>
      </c>
      <c r="C6" s="95" t="s">
        <v>1164</v>
      </c>
      <c r="D6" s="96" t="s">
        <v>1165</v>
      </c>
      <c r="E6" s="95" t="s">
        <v>1291</v>
      </c>
      <c r="F6" s="95" t="s">
        <v>1155</v>
      </c>
      <c r="G6" s="95" t="s">
        <v>1159</v>
      </c>
      <c r="H6" s="153" t="s">
        <v>628</v>
      </c>
      <c r="I6" s="131" t="s">
        <v>1160</v>
      </c>
      <c r="J6" s="131" t="s">
        <v>1161</v>
      </c>
      <c r="K6" s="139" t="s">
        <v>1155</v>
      </c>
      <c r="L6" s="139" t="s">
        <v>1292</v>
      </c>
      <c r="M6" s="139" t="s">
        <v>628</v>
      </c>
      <c r="N6" s="140" t="s">
        <v>1159</v>
      </c>
      <c r="O6" s="246" t="s">
        <v>1202</v>
      </c>
      <c r="P6" s="157"/>
      <c r="Q6" s="193" t="s">
        <v>1293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1</v>
      </c>
      <c r="P20" s="90"/>
      <c r="Q20" s="145" t="str">
        <f>IF($A$2=1,IF(FN_MC!BJ18="","*",FN_MC!BJ18),IF(FN_MC!BK18="","*",FN_MC!BK18))</f>
        <v>*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1</v>
      </c>
      <c r="P23" s="90"/>
      <c r="Q23" s="145" t="str">
        <f>IF($A$2=1,IF(FN_MC!BJ21="","*",FN_MC!BJ21),IF(FN_MC!BK21="","*",FN_MC!BK21))</f>
        <v>*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1</v>
      </c>
      <c r="P26" s="90"/>
      <c r="Q26" s="145" t="str">
        <f>IF($A$2=1,IF(FN_MC!BJ24="","*",FN_MC!BJ24),IF(FN_MC!BK24="","*",FN_MC!BK24))</f>
        <v>*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1</v>
      </c>
      <c r="P27" s="90"/>
      <c r="Q27" s="145" t="str">
        <f>IF($A$2=1,IF(FN_MC!BJ25="","*",FN_MC!BJ25),IF(FN_MC!BK25="","*",FN_MC!BK25))</f>
        <v>*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1</v>
      </c>
      <c r="P28" s="90"/>
      <c r="Q28" s="145" t="str">
        <f>IF($A$2=1,IF(FN_MC!BJ26="","*",FN_MC!BJ26),IF(FN_MC!BK26="","*",FN_MC!BK26))</f>
        <v>*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1</v>
      </c>
      <c r="P31" s="90"/>
      <c r="Q31" s="145" t="str">
        <f>IF($A$2=1,IF(FN_MC!BJ29="","*",FN_MC!BJ29),IF(FN_MC!BK29="","*",FN_MC!BK29))</f>
        <v>*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1</v>
      </c>
      <c r="P32" s="90"/>
      <c r="Q32" s="145" t="str">
        <f>IF($A$2=1,IF(FN_MC!BJ30="","*",FN_MC!BJ30),IF(FN_MC!BK30="","*",FN_MC!BK30))</f>
        <v>*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45994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V86</v>
      </c>
      <c r="F41" s="99" t="str">
        <f>IF(FN_MC!H39="","*",FN_MC!H39)</f>
        <v>TID2</v>
      </c>
      <c r="G41" s="99" t="str">
        <f>IF(FN_MC!M39="","*",FN_MC!M39)</f>
        <v>TID-TVI</v>
      </c>
      <c r="H41" s="154">
        <f>IF(FN_MC!K39="","*",FN_MC!K39)</f>
        <v>200</v>
      </c>
      <c r="I41" s="132">
        <f>IF(FN_MC!O39="","*",FN_MC!O39)</f>
        <v>0.39583333333333331</v>
      </c>
      <c r="J41" s="132">
        <f>IF(FN_MC!P39="","*",FN_MC!P39)</f>
        <v>6.25E-2</v>
      </c>
      <c r="K41" s="141" t="str">
        <f>IF(FN_MC!AK39="","*",FN_MC!AK39)</f>
        <v>TID2</v>
      </c>
      <c r="L41" s="141" t="str">
        <f>IF(FN_MC!AM39="","*",FN_MC!AM39)</f>
        <v>TID-TVI</v>
      </c>
      <c r="M41" s="141">
        <f>IF(FN_MC!AP39="","*",FN_MC!AP39)</f>
        <v>200</v>
      </c>
      <c r="N41" s="141" t="str">
        <f>IF(FN_MC!AM39="","*",FN_MC!AM39)</f>
        <v>TID-TVI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FRANCISCO (TF-670)</v>
      </c>
      <c r="F42" s="99" t="str">
        <f>IF(FN_MC!H40="","*",FN_MC!H40)</f>
        <v>TQIK73</v>
      </c>
      <c r="G42" s="99" t="str">
        <f>IF(FN_MC!M40="","*",FN_MC!M40)</f>
        <v>TQI-TSP</v>
      </c>
      <c r="H42" s="154">
        <f>IF(FN_MC!K40="","*",FN_MC!K40)</f>
        <v>64.563999999999993</v>
      </c>
      <c r="I42" s="132">
        <f>IF(FN_MC!O40="","*",FN_MC!O40)</f>
        <v>0.375</v>
      </c>
      <c r="J42" s="132">
        <f>IF(FN_MC!P40="","*",FN_MC!P40)</f>
        <v>6.25E-2</v>
      </c>
      <c r="K42" s="141" t="str">
        <f>IF(FN_MC!AK40="","*",FN_MC!AK40)</f>
        <v>TQIK73</v>
      </c>
      <c r="L42" s="141" t="str">
        <f>IF(FN_MC!AM40="","*",FN_MC!AM40)</f>
        <v>TQI-TSP</v>
      </c>
      <c r="M42" s="141">
        <f>IF(FN_MC!AP40="","*",FN_MC!AP40)</f>
        <v>64.563999999999993</v>
      </c>
      <c r="N42" s="141" t="str">
        <f>IF(FN_MC!AM40="","*",FN_MC!AM40)</f>
        <v>TQI-TSP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 t="str">
        <f>IF(FN_MC!B41="","*",FN_MC!B41)</f>
        <v>*</v>
      </c>
      <c r="B43" s="98" t="str">
        <f>IF(FN_MC!X41="","*",FN_MC!X41)</f>
        <v>*</v>
      </c>
      <c r="C43" s="99" t="str">
        <f>IF(FN_MC!S41="","*",FN_MC!S41)</f>
        <v>-</v>
      </c>
      <c r="D43" s="99" t="str">
        <f>IF(FN_MC!T41="","*",FN_MC!T41)</f>
        <v>-</v>
      </c>
      <c r="E43" s="99" t="str">
        <f>IF(FN_MC!D41="","*",FN_MC!D41)</f>
        <v>*</v>
      </c>
      <c r="F43" s="99" t="str">
        <f>IF(FN_MC!H41="","*",FN_MC!H41)</f>
        <v>*</v>
      </c>
      <c r="G43" s="99" t="str">
        <f>IF(FN_MC!M41="","*",FN_MC!M41)</f>
        <v>-</v>
      </c>
      <c r="H43" s="154" t="str">
        <f>IF(FN_MC!K41="","*",FN_MC!K41)</f>
        <v>*</v>
      </c>
      <c r="I43" s="132" t="str">
        <f>IF(FN_MC!O41="","*",FN_MC!O41)</f>
        <v>*</v>
      </c>
      <c r="J43" s="132" t="str">
        <f>IF(FN_MC!P41="","*",FN_MC!P41)</f>
        <v>*</v>
      </c>
      <c r="K43" s="141" t="str">
        <f>IF(FN_MC!AK41="","*",FN_MC!AK41)</f>
        <v>-</v>
      </c>
      <c r="L43" s="141" t="str">
        <f>IF(FN_MC!AM41="","*",FN_MC!AM41)</f>
        <v>-</v>
      </c>
      <c r="M43" s="141" t="str">
        <f>IF(FN_MC!AP41="","*",FN_MC!AP41)</f>
        <v>-</v>
      </c>
      <c r="N43" s="141" t="str">
        <f>IF(FN_MC!AM41="","*",FN_MC!AM41)</f>
        <v>-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 t="str">
        <f>IF(FN_MC!B42="","*",FN_MC!B42)</f>
        <v>*</v>
      </c>
      <c r="B44" s="98" t="str">
        <f>IF(FN_MC!X42="","*",FN_MC!X42)</f>
        <v>*</v>
      </c>
      <c r="C44" s="99" t="str">
        <f>IF(FN_MC!S42="","*",FN_MC!S42)</f>
        <v>-</v>
      </c>
      <c r="D44" s="99" t="str">
        <f>IF(FN_MC!T42="","*",FN_MC!T42)</f>
        <v>-</v>
      </c>
      <c r="E44" s="99" t="str">
        <f>IF(FN_MC!D42="","*",FN_MC!D42)</f>
        <v>*</v>
      </c>
      <c r="F44" s="99" t="str">
        <f>IF(FN_MC!H42="","*",FN_MC!H42)</f>
        <v>*</v>
      </c>
      <c r="G44" s="99" t="str">
        <f>IF(FN_MC!M42="","*",FN_MC!M42)</f>
        <v>-</v>
      </c>
      <c r="H44" s="154" t="str">
        <f>IF(FN_MC!K42="","*",FN_MC!K42)</f>
        <v>*</v>
      </c>
      <c r="I44" s="132" t="str">
        <f>IF(FN_MC!O42="","*",FN_MC!O42)</f>
        <v>*</v>
      </c>
      <c r="J44" s="132" t="str">
        <f>IF(FN_MC!P42="","*",FN_MC!P42)</f>
        <v>*</v>
      </c>
      <c r="K44" s="141" t="str">
        <f>IF(FN_MC!AK42="","*",FN_MC!AK42)</f>
        <v>-</v>
      </c>
      <c r="L44" s="141" t="str">
        <f>IF(FN_MC!AM42="","*",FN_MC!AM42)</f>
        <v>-</v>
      </c>
      <c r="M44" s="141" t="str">
        <f>IF(FN_MC!AP42="","*",FN_MC!AP42)</f>
        <v>-</v>
      </c>
      <c r="N44" s="141" t="str">
        <f>IF(FN_MC!AM42="","*",FN_MC!AM42)</f>
        <v>-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 t="str">
        <f>IF(FN_MC!B44="","*",FN_MC!B44)</f>
        <v>*</v>
      </c>
      <c r="B46" s="98" t="str">
        <f>IF(FN_MC!X44="","*",FN_MC!X44)</f>
        <v>*</v>
      </c>
      <c r="C46" s="99" t="str">
        <f>IF(FN_MC!S44="","*",FN_MC!S44)</f>
        <v>-</v>
      </c>
      <c r="D46" s="99" t="str">
        <f>IF(FN_MC!T44="","*",FN_MC!T44)</f>
        <v>-</v>
      </c>
      <c r="E46" s="99" t="str">
        <f>IF(FN_MC!D44="","*",FN_MC!D44)</f>
        <v>*</v>
      </c>
      <c r="F46" s="99" t="str">
        <f>IF(FN_MC!H44="","*",FN_MC!H44)</f>
        <v>*</v>
      </c>
      <c r="G46" s="99" t="str">
        <f>IF(FN_MC!M44="","*",FN_MC!M44)</f>
        <v>-</v>
      </c>
      <c r="H46" s="154" t="str">
        <f>IF(FN_MC!K44="","*",FN_MC!K44)</f>
        <v>*</v>
      </c>
      <c r="I46" s="132" t="str">
        <f>IF(FN_MC!O44="","*",FN_MC!O44)</f>
        <v>*</v>
      </c>
      <c r="J46" s="132" t="str">
        <f>IF(FN_MC!P44="","*",FN_MC!P44)</f>
        <v>*</v>
      </c>
      <c r="K46" s="141" t="str">
        <f>IF(FN_MC!AK44="","*",FN_MC!AK44)</f>
        <v>-</v>
      </c>
      <c r="L46" s="141" t="str">
        <f>IF(FN_MC!AM44="","*",FN_MC!AM44)</f>
        <v>-</v>
      </c>
      <c r="M46" s="141" t="str">
        <f>IF(FN_MC!AP44="","*",FN_MC!AP44)</f>
        <v>-</v>
      </c>
      <c r="N46" s="141" t="str">
        <f>IF(FN_MC!AM44="","*",FN_MC!AM44)</f>
        <v>-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1293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3008" sqref="F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0"/>
      <c r="B1" s="361"/>
      <c r="C1" s="362"/>
      <c r="L1" s="101"/>
      <c r="M1" s="124"/>
      <c r="N1" s="294"/>
      <c r="O1" s="294"/>
      <c r="P1" s="170"/>
      <c r="Q1" s="363" t="s">
        <v>1212</v>
      </c>
      <c r="R1" s="364"/>
      <c r="U1" s="102"/>
      <c r="V1" s="365" t="s">
        <v>1294</v>
      </c>
      <c r="W1" s="365"/>
      <c r="X1" s="365"/>
      <c r="Y1" s="104"/>
    </row>
    <row r="2" spans="1:25" s="100" customFormat="1" ht="11.25" customHeight="1">
      <c r="A2" s="105" t="s">
        <v>1295</v>
      </c>
      <c r="B2" s="105" t="s">
        <v>1290</v>
      </c>
      <c r="C2" s="105" t="s">
        <v>605</v>
      </c>
      <c r="D2" s="106" t="s">
        <v>1164</v>
      </c>
      <c r="E2" s="106" t="s">
        <v>1165</v>
      </c>
      <c r="F2" s="106" t="s">
        <v>1289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8</v>
      </c>
      <c r="M2" s="126" t="s">
        <v>4</v>
      </c>
      <c r="N2" s="295" t="s">
        <v>1157</v>
      </c>
      <c r="O2" s="295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1296</v>
      </c>
      <c r="U2" s="108" t="s">
        <v>1167</v>
      </c>
      <c r="V2" s="103">
        <f ca="1">TODAY()-1</f>
        <v>45992</v>
      </c>
      <c r="W2" s="103">
        <f ca="1">V2-1</f>
        <v>45991</v>
      </c>
      <c r="X2" s="103">
        <f ca="1">W2-1</f>
        <v>45990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6">
        <f>IF(FN_MC!K6="","*",FN_MC!K6)</f>
        <v>506</v>
      </c>
      <c r="O4" s="296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6">
        <f>IF(FN_MC!K7="","*",FN_MC!K7)</f>
        <v>538.24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6">
        <f>IF(FN_MC!K8="","*",FN_MC!K8)</f>
        <v>334.1</v>
      </c>
      <c r="O6" s="296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6">
        <f>IF(FN_MC!K9="","*",FN_MC!K9)</f>
        <v>290</v>
      </c>
      <c r="O7" s="296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180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6">
        <f>IF(FN_MC!K11="","*",FN_MC!K11)</f>
        <v>64.563999999999993</v>
      </c>
      <c r="O9" s="296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6">
        <f>IF(FN_MC!K12="","*",FN_MC!K12)</f>
        <v>64.563999999999993</v>
      </c>
      <c r="O10" s="296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312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6">
        <f>IF(FN_MC!K13="","*",FN_MC!K13)</f>
        <v>294</v>
      </c>
      <c r="O11" s="296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6">
        <f>IF(FN_MC!K14="","*",FN_MC!K14)</f>
        <v>175</v>
      </c>
      <c r="O12" s="296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6">
        <f>IF(FN_MC!K15="","*",FN_MC!K15)</f>
        <v>1882</v>
      </c>
      <c r="O13" s="296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6">
        <f>IF(FN_MC!K18="","*",FN_MC!K18)</f>
        <v>615.41999999999996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6">
        <f>IF(FN_MC!K19="","*",FN_MC!K19)</f>
        <v>501</v>
      </c>
      <c r="O17" s="296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180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6">
        <f>IF(FN_MC!K20="","*",FN_MC!K20)</f>
        <v>501</v>
      </c>
      <c r="O18" s="296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6">
        <f>IF(FN_MC!K21="","*",FN_MC!K21)</f>
        <v>444.98</v>
      </c>
      <c r="O19" s="296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6">
        <f>IF(FN_MC!K22="","*",FN_MC!K22)</f>
        <v>416.2</v>
      </c>
      <c r="O20" s="296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6">
        <f>IF(FN_MC!K23="","*",FN_MC!K23)</f>
        <v>311.89999999999998</v>
      </c>
      <c r="O21" s="296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6">
        <f>IF(FN_MC!K24="","*",FN_MC!K24)</f>
        <v>221.8</v>
      </c>
      <c r="O22" s="296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6">
        <f>IF(FN_MC!K25="","*",FN_MC!K25)</f>
        <v>221.8</v>
      </c>
      <c r="O23" s="296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6">
        <f>IF(FN_MC!K26="","*",FN_MC!K26)</f>
        <v>200</v>
      </c>
      <c r="O24" s="296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840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6">
        <f>IF(FN_MC!K27="","*",FN_MC!K27)</f>
        <v>64.563999999999993</v>
      </c>
      <c r="O25" s="296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6">
        <f>IF(FN_MC!K28="","*",FN_MC!K28)</f>
        <v>252</v>
      </c>
      <c r="O26" s="296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6">
        <f>IF(FN_MC!K29="","*",FN_MC!K29)</f>
        <v>251</v>
      </c>
      <c r="O27" s="296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6">
        <f>IF(FN_MC!K30="","*",FN_MC!K30)</f>
        <v>1290</v>
      </c>
      <c r="O28" s="296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6">
        <f>IF(FN_MC!K31="","*",FN_MC!K31)</f>
        <v>1882</v>
      </c>
      <c r="O29" s="296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V86</v>
      </c>
      <c r="H37" s="110" t="str">
        <f>IF(FN_MC!F39="","*",FN_MC!F39)</f>
        <v>MECANIZAÇÃO - SOCADORA</v>
      </c>
      <c r="I37" s="110" t="str">
        <f>IF(FN_MC!H39="","*",FN_MC!H39)</f>
        <v>TID2</v>
      </c>
      <c r="J37" s="110" t="str">
        <f>IF(FN_MC!I39="","*",FN_MC!I39)</f>
        <v>TID2</v>
      </c>
      <c r="K37" s="110" t="str">
        <f>IF(FN_MC!M39="","*",FN_MC!M39)</f>
        <v>TID-TVI</v>
      </c>
      <c r="L37" s="110" t="str">
        <f>IF(FN_MC!N39="","*",FN_MC!N39)</f>
        <v>TID201</v>
      </c>
      <c r="M37" s="111">
        <f>IF(FN_MC!J39="","*",FN_MC!J39)</f>
        <v>74</v>
      </c>
      <c r="N37" s="296">
        <f>IF(FN_MC!K39="","*",FN_MC!K39)</f>
        <v>200</v>
      </c>
      <c r="O37" s="296">
        <f>IF(FN_MC!L39="","*",FN_MC!L39)</f>
        <v>194</v>
      </c>
      <c r="P37" s="111"/>
      <c r="Q37" s="128">
        <f>IF(FN_MC!O39="","*",FN_MC!O39)</f>
        <v>0.39583333333333331</v>
      </c>
      <c r="R37" s="128">
        <f>IF(FN_MC!P39="","*",FN_MC!P39)</f>
        <v>6.25E-2</v>
      </c>
      <c r="S37" s="110" t="str">
        <f>IF(FN_MC!Q39="","*",CONCATENATE(FN_MC!Q39," ",FN_MC!R39))</f>
        <v>840 M</v>
      </c>
      <c r="T37" s="110" t="str">
        <f>IF(FN_MC!V39="","*",FN_MC!V39)</f>
        <v>Saulo</v>
      </c>
      <c r="U37" s="110" t="str">
        <f>IF(FN_MC!W39="","*",FN_MC!W39)</f>
        <v>Socaria mecanizada</v>
      </c>
      <c r="V37" s="112">
        <f ca="1">_xlfn.XLOOKUP(G37&amp;$V$2,BS_CONTROLE[CHAVE],BS_CONTROLE[Quantidade_11],"-")</f>
        <v>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FRANCISCO (TF-670)</v>
      </c>
      <c r="H38" s="110" t="str">
        <f>IF(FN_MC!F40="","*",FN_MC!F40)</f>
        <v>PDM - SOLDA</v>
      </c>
      <c r="I38" s="110" t="str">
        <f>IF(FN_MC!H40="","*",FN_MC!H40)</f>
        <v>TQIK73</v>
      </c>
      <c r="J38" s="110" t="str">
        <f>IF(FN_MC!I40="","*",FN_MC!I40)</f>
        <v>-</v>
      </c>
      <c r="K38" s="110" t="str">
        <f>IF(FN_MC!M40="","*",FN_MC!M40)</f>
        <v>TQI-TSP</v>
      </c>
      <c r="L38" s="110" t="str">
        <f>IF(FN_MC!N40="","*",FN_MC!N40)</f>
        <v>TQIK73</v>
      </c>
      <c r="M38" s="111">
        <f>IF(FN_MC!J40="","*",FN_MC!J40)</f>
        <v>74</v>
      </c>
      <c r="N38" s="296">
        <f>IF(FN_MC!K40="","*",FN_MC!K40)</f>
        <v>64.563999999999993</v>
      </c>
      <c r="O38" s="296">
        <f>IF(FN_MC!L40="","*",FN_MC!L40)</f>
        <v>63.7</v>
      </c>
      <c r="P38" s="111"/>
      <c r="Q38" s="128">
        <f>IF(FN_MC!O40="","*",FN_MC!O40)</f>
        <v>0.375</v>
      </c>
      <c r="R38" s="128">
        <f>IF(FN_MC!P40="","*",FN_MC!P40)</f>
        <v>6.25E-2</v>
      </c>
      <c r="S38" s="110" t="str">
        <f>IF(FN_MC!Q40="","*",CONCATENATE(FN_MC!Q40," ",FN_MC!R40))</f>
        <v>2 Nº DE SOLDA</v>
      </c>
      <c r="T38" s="110" t="str">
        <f>IF(FN_MC!V40="","*",FN_MC!V40)</f>
        <v>herbert</v>
      </c>
      <c r="U38" s="110" t="str">
        <f>IF(FN_MC!W40="","*",FN_MC!W40)</f>
        <v xml:space="preserve">Execução de solda </v>
      </c>
      <c r="V38" s="112">
        <f ca="1">_xlfn.XLOOKUP(G38&amp;$V$2,BS_CONTROLE[CHAVE],BS_CONTROLE[Quantidade_11],"-")</f>
        <v>1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*</v>
      </c>
      <c r="C39" s="109" t="str">
        <f>IF(FN_MC!Z41="","*",FN_MC!Z41)</f>
        <v>*</v>
      </c>
      <c r="D39" s="110" t="str">
        <f>IF(FN_MC!S41="","*",FN_MC!S41)</f>
        <v>-</v>
      </c>
      <c r="E39" s="110" t="str">
        <f>IF(FN_MC!T41="","*",FN_MC!T41)</f>
        <v>-</v>
      </c>
      <c r="F39" s="110" t="str">
        <f>IF(FN_MC!B41="","*",FN_MC!B41)</f>
        <v>*</v>
      </c>
      <c r="G39" s="110" t="str">
        <f>IF(FN_MC!D41="","*",FN_MC!D41)</f>
        <v>*</v>
      </c>
      <c r="H39" s="110" t="str">
        <f>IF(FN_MC!F41="","*",FN_MC!F41)</f>
        <v>*</v>
      </c>
      <c r="I39" s="110" t="str">
        <f>IF(FN_MC!H41="","*",FN_MC!H41)</f>
        <v>*</v>
      </c>
      <c r="J39" s="110" t="str">
        <f>IF(FN_MC!I41="","*",FN_MC!I41)</f>
        <v>*</v>
      </c>
      <c r="K39" s="110" t="str">
        <f>IF(FN_MC!M41="","*",FN_MC!M41)</f>
        <v>-</v>
      </c>
      <c r="L39" s="110" t="str">
        <f>IF(FN_MC!N41="","*",FN_MC!N41)</f>
        <v>-</v>
      </c>
      <c r="M39" s="111" t="str">
        <f>IF(FN_MC!J41="","*",FN_MC!J41)</f>
        <v>*</v>
      </c>
      <c r="N39" s="296" t="str">
        <f>IF(FN_MC!K41="","*",FN_MC!K41)</f>
        <v>*</v>
      </c>
      <c r="O39" s="296" t="str">
        <f>IF(FN_MC!L41="","*",FN_MC!L41)</f>
        <v>-</v>
      </c>
      <c r="P39" s="111"/>
      <c r="Q39" s="128" t="str">
        <f>IF(FN_MC!O41="","*",FN_MC!O41)</f>
        <v>*</v>
      </c>
      <c r="R39" s="128" t="str">
        <f>IF(FN_MC!P41="","*",FN_MC!P41)</f>
        <v>*</v>
      </c>
      <c r="S39" s="110" t="str">
        <f>IF(FN_MC!Q41="","*",CONCATENATE(FN_MC!Q41," ",FN_MC!R41))</f>
        <v>*</v>
      </c>
      <c r="T39" s="110" t="str">
        <f>IF(FN_MC!V41="","*",FN_MC!V41)</f>
        <v>*</v>
      </c>
      <c r="U39" s="110" t="str">
        <f>IF(FN_MC!W41="","*",FN_MC!W41)</f>
        <v>*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*</v>
      </c>
      <c r="C40" s="109" t="str">
        <f>IF(FN_MC!Z42="","*",FN_MC!Z42)</f>
        <v>*</v>
      </c>
      <c r="D40" s="110" t="str">
        <f>IF(FN_MC!S42="","*",FN_MC!S42)</f>
        <v>-</v>
      </c>
      <c r="E40" s="110" t="str">
        <f>IF(FN_MC!T42="","*",FN_MC!T42)</f>
        <v>-</v>
      </c>
      <c r="F40" s="110" t="str">
        <f>IF(FN_MC!B42="","*",FN_MC!B42)</f>
        <v>*</v>
      </c>
      <c r="G40" s="110" t="str">
        <f>IF(FN_MC!D42="","*",FN_MC!D42)</f>
        <v>*</v>
      </c>
      <c r="H40" s="110" t="str">
        <f>IF(FN_MC!F42="","*",FN_MC!F42)</f>
        <v>*</v>
      </c>
      <c r="I40" s="110" t="str">
        <f>IF(FN_MC!H42="","*",FN_MC!H42)</f>
        <v>*</v>
      </c>
      <c r="J40" s="110" t="str">
        <f>IF(FN_MC!I42="","*",FN_MC!I42)</f>
        <v>*</v>
      </c>
      <c r="K40" s="110" t="str">
        <f>IF(FN_MC!M42="","*",FN_MC!M42)</f>
        <v>-</v>
      </c>
      <c r="L40" s="110" t="str">
        <f>IF(FN_MC!N42="","*",FN_MC!N42)</f>
        <v>-</v>
      </c>
      <c r="M40" s="111" t="str">
        <f>IF(FN_MC!J42="","*",FN_MC!J42)</f>
        <v>*</v>
      </c>
      <c r="N40" s="296" t="str">
        <f>IF(FN_MC!K42="","*",FN_MC!K42)</f>
        <v>*</v>
      </c>
      <c r="O40" s="296" t="str">
        <f>IF(FN_MC!L42="","*",FN_MC!L42)</f>
        <v>-</v>
      </c>
      <c r="P40" s="111"/>
      <c r="Q40" s="128" t="str">
        <f>IF(FN_MC!O42="","*",FN_MC!O42)</f>
        <v>*</v>
      </c>
      <c r="R40" s="128" t="str">
        <f>IF(FN_MC!P42="","*",FN_MC!P42)</f>
        <v>*</v>
      </c>
      <c r="S40" s="110" t="str">
        <f>IF(FN_MC!Q42="","*",CONCATENATE(FN_MC!Q42," ",FN_MC!R42))</f>
        <v>*</v>
      </c>
      <c r="T40" s="110" t="str">
        <f>IF(FN_MC!V42="","*",FN_MC!V42)</f>
        <v>*</v>
      </c>
      <c r="U40" s="110" t="str">
        <f>IF(FN_MC!W42="","*",FN_MC!W42)</f>
        <v>*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*</v>
      </c>
      <c r="C42" s="109" t="str">
        <f>IF(FN_MC!Z44="","*",FN_MC!Z44)</f>
        <v>*</v>
      </c>
      <c r="D42" s="110" t="str">
        <f>IF(FN_MC!S44="","*",FN_MC!S44)</f>
        <v>-</v>
      </c>
      <c r="E42" s="110" t="str">
        <f>IF(FN_MC!T44="","*",FN_MC!T44)</f>
        <v>-</v>
      </c>
      <c r="F42" s="110" t="str">
        <f>IF(FN_MC!B44="","*",FN_MC!B44)</f>
        <v>*</v>
      </c>
      <c r="G42" s="110" t="str">
        <f>IF(FN_MC!D44="","*",FN_MC!D44)</f>
        <v>*</v>
      </c>
      <c r="H42" s="110" t="str">
        <f>IF(FN_MC!F44="","*",FN_MC!F44)</f>
        <v>*</v>
      </c>
      <c r="I42" s="110" t="str">
        <f>IF(FN_MC!H44="","*",FN_MC!H44)</f>
        <v>*</v>
      </c>
      <c r="J42" s="110" t="str">
        <f>IF(FN_MC!I44="","*",FN_MC!I44)</f>
        <v>*</v>
      </c>
      <c r="K42" s="110" t="str">
        <f>IF(FN_MC!M44="","*",FN_MC!M44)</f>
        <v>-</v>
      </c>
      <c r="L42" s="110" t="str">
        <f>IF(FN_MC!N44="","*",FN_MC!N44)</f>
        <v>-</v>
      </c>
      <c r="M42" s="111" t="str">
        <f>IF(FN_MC!J44="","*",FN_MC!J44)</f>
        <v>*</v>
      </c>
      <c r="N42" s="296" t="str">
        <f>IF(FN_MC!K44="","*",FN_MC!K44)</f>
        <v>*</v>
      </c>
      <c r="O42" s="296" t="str">
        <f>IF(FN_MC!L44="","*",FN_MC!L44)</f>
        <v>-</v>
      </c>
      <c r="P42" s="111"/>
      <c r="Q42" s="128" t="str">
        <f>IF(FN_MC!O44="","*",FN_MC!O44)</f>
        <v>*</v>
      </c>
      <c r="R42" s="128" t="str">
        <f>IF(FN_MC!P44="","*",FN_MC!P44)</f>
        <v>*</v>
      </c>
      <c r="S42" s="110" t="str">
        <f>IF(FN_MC!Q44="","*",CONCATENATE(FN_MC!Q44," ",FN_MC!R44))</f>
        <v>*</v>
      </c>
      <c r="T42" s="110" t="str">
        <f>IF(FN_MC!V44="","*",FN_MC!V44)</f>
        <v>*</v>
      </c>
      <c r="U42" s="110" t="str">
        <f>IF(FN_MC!W44="","*",FN_MC!W44)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6" t="str">
        <f>IF(FN_MC!K51="","*",FN_MC!K51)</f>
        <v>*</v>
      </c>
      <c r="O49" s="296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6" t="str">
        <f>IF(FN_MC!K54="","*",FN_MC!K54)</f>
        <v>*</v>
      </c>
      <c r="O52" s="296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1297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1298</v>
      </c>
      <c r="C2" s="95" t="s">
        <v>1149</v>
      </c>
      <c r="D2" s="95" t="s">
        <v>1151</v>
      </c>
      <c r="E2" s="95" t="s">
        <v>1299</v>
      </c>
      <c r="F2" s="95" t="s">
        <v>1300</v>
      </c>
      <c r="G2" s="95" t="s">
        <v>1301</v>
      </c>
      <c r="H2" s="95" t="s">
        <v>1302</v>
      </c>
      <c r="I2" s="95" t="s">
        <v>1303</v>
      </c>
      <c r="J2" s="95" t="s">
        <v>1304</v>
      </c>
      <c r="K2" s="131" t="s">
        <v>1305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45994</v>
      </c>
      <c r="D37" s="121" t="str">
        <f>IF(FN_MC!D39="","*",FN_MC!D39)</f>
        <v>V86</v>
      </c>
      <c r="E37" s="121" t="str">
        <f>IF(FN_MC!H39="","*",FN_MC!H39)</f>
        <v>TID2</v>
      </c>
      <c r="F37" s="137" t="str">
        <f>IF(FN_MC!M39="","*",FN_MC!M39)</f>
        <v>TID-TVI</v>
      </c>
      <c r="G37" s="121" t="str">
        <f>IF(FN_MC!I39="","*",FN_MC!I39)</f>
        <v>TID2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>
        <f>IF(FN_MC!B40="","*",FN_MC!B40)</f>
        <v>45994</v>
      </c>
      <c r="D38" s="121" t="str">
        <f>IF(FN_MC!D40="","*",FN_MC!D40)</f>
        <v>FRANCISCO (TF-670)</v>
      </c>
      <c r="E38" s="121" t="str">
        <f>IF(FN_MC!H40="","*",FN_MC!H40)</f>
        <v>TQIK73</v>
      </c>
      <c r="F38" s="137" t="str">
        <f>IF(FN_MC!M40="","*",FN_MC!M40)</f>
        <v>TQI-TSP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*</v>
      </c>
      <c r="C39" s="121" t="str">
        <f>IF(FN_MC!B41="","*",FN_MC!B41)</f>
        <v>*</v>
      </c>
      <c r="D39" s="121" t="str">
        <f>IF(FN_MC!D41="","*",FN_MC!D41)</f>
        <v>*</v>
      </c>
      <c r="E39" s="121" t="str">
        <f>IF(FN_MC!H41="","*",FN_MC!H41)</f>
        <v>*</v>
      </c>
      <c r="F39" s="137" t="str">
        <f>IF(FN_MC!M41="","*",FN_MC!M41)</f>
        <v>-</v>
      </c>
      <c r="G39" s="121" t="str">
        <f>IF(FN_MC!I41="","*",FN_MC!I41)</f>
        <v>*</v>
      </c>
      <c r="H39" s="121" t="str">
        <f>IF(FN_MC!AB41="","*",FN_MC!AB41)</f>
        <v>*</v>
      </c>
      <c r="I39" s="121" t="str">
        <f>IF(FN_MC!AC41="","*",FN_MC!AC41)</f>
        <v>*</v>
      </c>
      <c r="J39" s="122" t="str">
        <f>IF(FN_MC!AA41="","*",FN_MC!AA41)</f>
        <v>*</v>
      </c>
      <c r="K39" s="134" t="str">
        <f>IF(FN_MC!AD41="","*",FN_MC!AD41)</f>
        <v>*</v>
      </c>
    </row>
    <row r="40" spans="2:11" s="123" customFormat="1" hidden="1">
      <c r="B40" s="120" t="str">
        <f>IF(FN_MC!Y42="","*",FN_MC!Y42)</f>
        <v>*</v>
      </c>
      <c r="C40" s="121" t="str">
        <f>IF(FN_MC!B42="","*",FN_MC!B42)</f>
        <v>*</v>
      </c>
      <c r="D40" s="121" t="str">
        <f>IF(FN_MC!D42="","*",FN_MC!D42)</f>
        <v>*</v>
      </c>
      <c r="E40" s="121" t="str">
        <f>IF(FN_MC!H42="","*",FN_MC!H42)</f>
        <v>*</v>
      </c>
      <c r="F40" s="137" t="str">
        <f>IF(FN_MC!M42="","*",FN_MC!M42)</f>
        <v>-</v>
      </c>
      <c r="G40" s="121" t="str">
        <f>IF(FN_MC!I42="","*",FN_MC!I42)</f>
        <v>*</v>
      </c>
      <c r="H40" s="121" t="str">
        <f>IF(FN_MC!AB42="","*",FN_MC!AB42)</f>
        <v>*</v>
      </c>
      <c r="I40" s="121" t="str">
        <f>IF(FN_MC!AC42="","*",FN_MC!AC42)</f>
        <v>*</v>
      </c>
      <c r="J40" s="122" t="str">
        <f>IF(FN_MC!AA42="","*",FN_MC!AA42)</f>
        <v>*</v>
      </c>
      <c r="K40" s="134" t="str">
        <f>IF(FN_MC!AD42="","*",FN_MC!AD42)</f>
        <v>*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 t="str">
        <f>IF(FN_MC!B44="","*",FN_MC!B44)</f>
        <v>*</v>
      </c>
      <c r="D42" s="121" t="str">
        <f>IF(FN_MC!D44="","*",FN_MC!D44)</f>
        <v>*</v>
      </c>
      <c r="E42" s="121" t="str">
        <f>IF(FN_MC!H44="","*",FN_MC!H44)</f>
        <v>*</v>
      </c>
      <c r="F42" s="137" t="str">
        <f>IF(FN_MC!M44="","*",FN_MC!M44)</f>
        <v>-</v>
      </c>
      <c r="G42" s="121" t="str">
        <f>IF(FN_MC!I44="","*",FN_MC!I44)</f>
        <v>*</v>
      </c>
      <c r="H42" s="121" t="str">
        <f>IF(FN_MC!AB44="","*",FN_MC!AB44)</f>
        <v>*</v>
      </c>
      <c r="I42" s="121" t="str">
        <f>IF(FN_MC!AC44="","*",FN_MC!AC44)</f>
        <v>*</v>
      </c>
      <c r="J42" s="122" t="str">
        <f>IF(FN_MC!AA44="","*",FN_MC!AA44)</f>
        <v>*</v>
      </c>
      <c r="K42" s="134" t="str">
        <f>IF(FN_MC!AD44="","*",FN_MC!AD44)</f>
        <v>*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2025-12-02T13:48:42Z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