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52" documentId="8_{B6337239-1A00-434D-AAD0-422EA1FEB5AE}" xr6:coauthVersionLast="47" xr6:coauthVersionMax="47" xr10:uidLastSave="{255BDEEB-884C-4AE8-84B5-E000633045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5" i="1" l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<sst xmlns="http://schemas.openxmlformats.org/spreadsheetml/2006/main" count="7887" uniqueCount="1775">
  <si>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</si>
  <si>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</si>
  <si>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</si>
  <si>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</si>
  <si>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</si>
  <si>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</si>
  <si>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</si>
  <si>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</si>
  <si>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</si>
  <si>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</si>
  <si>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</si>
  <si>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</si>
  <si>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</si>
  <si>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</si>
  <si>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</si>
  <si>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</si>
  <si>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</si>
  <si>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</si>
  <si>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</si>
  <si>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</si>
  <si>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</si>
  <si>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</si>
  <si>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</si>
  <si>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</si>
  <si>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</si>
  <si>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</si>
  <si>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</si>
  <si>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</si>
  <si>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</si>
  <si>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</si>
  <si>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</si>
  <si>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</si>
  <si>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</si>
  <si>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</si>
  <si>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</si>
  <si>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</si>
  <si>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</si>
  <si>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</si>
  <si>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</si>
  <si>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</si>
  <si>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</si>
  <si>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</si>
  <si>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</si>
  <si>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</si>
  <si>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</si>
  <si>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</si>
  <si>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</si>
  <si>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</si>
  <si>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</si>
  <si>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</si>
  <si>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</si>
  <si>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</si>
  <si>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</si>
  <si>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</si>
  <si>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</si>
  <si>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</si>
  <si>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</si>
  <si>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</si>
  <si>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</si>
  <si>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</si>
  <si>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</si>
  <si>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</si>
  <si>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</si>
  <si>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</si>
  <si>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</si>
  <si>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</si>
  <si>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</si>
  <si>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</si>
  <si>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</si>
  <si>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</si>
  <si>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</si>
  <si>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</si>
  <si>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</si>
  <si>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</si>
  <si>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</si>
  <si>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</si>
  <si>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</si>
  <si>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</si>
  <si>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</si>
  <si>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</si>
  <si>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</si>
  <si>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</si>
  <si>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</si>
  <si>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</si>
  <si>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</si>
  <si>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</si>
  <si>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</si>
  <si>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</si>
  <si>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</si>
  <si>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</si>
  <si>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</si>
  <si>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</si>
  <si>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</si>
  <si>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</si>
  <si>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</si>
  <si>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</si>
  <si>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</si>
  <si>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</si>
  <si>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</si>
  <si>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</si>
  <si>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</si>
  <si>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</si>
  <si>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</si>
  <si>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</si>
  <si>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</si>
  <si>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</si>
  <si>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</si>
  <si>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</si>
  <si>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</si>
  <si>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</si>
  <si>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</si>
  <si>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</si>
  <si>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</si>
  <si>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</si>
  <si>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</si>
  <si>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</si>
  <si>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</si>
  <si>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</si>
  <si>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</si>
  <si>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</si>
  <si>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</si>
  <si>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</si>
  <si>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</si>
  <si>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</si>
  <si>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</si>
  <si>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</si>
  <si>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</si>
  <si>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</si>
  <si>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</si>
  <si>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</si>
  <si>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</si>
  <si>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</si>
  <si>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</si>
  <si>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</si>
  <si>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</si>
  <si>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</si>
  <si>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</si>
  <si>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</si>
  <si>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</si>
  <si>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</si>
  <si>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</si>
  <si>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</si>
  <si>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</si>
  <si>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</si>
  <si>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</si>
  <si>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</si>
  <si>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</si>
  <si>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</si>
  <si>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</si>
  <si>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</si>
  <si>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</si>
  <si>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</si>
  <si>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</si>
  <si>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</si>
  <si>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</si>
  <si>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</si>
  <si>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</si>
  <si>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</si>
  <si>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</si>
  <si>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</si>
  <si>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</si>
  <si>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</si>
  <si>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</si>
  <si>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</si>
  <si>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</si>
  <si>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</si>
  <si>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</si>
  <si>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</si>
  <si>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</si>
  <si>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</si>
  <si>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</si>
  <si>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</si>
  <si>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</si>
  <si>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</si>
  <si>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</si>
  <si>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</si>
  <si>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</si>
  <si>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</si>
  <si>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</si>
  <si>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</si>
  <si>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</si>
  <si>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</si>
  <si>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</si>
  <si>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</si>
  <si>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</si>
  <si>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</si>
  <si>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</si>
  <si>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</si>
  <si>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</si>
  <si>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</si>
  <si>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</si>
  <si>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</si>
  <si>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</si>
  <si>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</si>
  <si>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</si>
  <si>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</si>
  <si>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</si>
  <si>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</si>
  <si>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</si>
  <si>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</si>
  <si>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</si>
  <si>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</si>
  <si>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</si>
  <si>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</si>
  <si>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</si>
  <si>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</si>
  <si>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</si>
  <si>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</si>
  <si>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</si>
  <si>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</si>
  <si>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</si>
  <si>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</si>
  <si>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</si>
  <si>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</si>
  <si>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</si>
  <si>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</si>
  <si>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</si>
  <si>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</si>
  <si>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</si>
  <si>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</si>
  <si>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</si>
  <si>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</si>
  <si>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</si>
  <si>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</si>
  <si>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</si>
  <si>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</si>
  <si>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</si>
  <si>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</si>
  <si>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</si>
  <si>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</si>
  <si>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</si>
  <si>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</si>
  <si>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</si>
  <si>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</si>
  <si>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</si>
  <si>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</si>
  <si>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</si>
  <si>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</si>
  <si>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</si>
  <si>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</si>
  <si>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</si>
  <si>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</si>
  <si>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</si>
  <si>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</si>
  <si>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</si>
  <si>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</si>
  <si>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</si>
  <si>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</si>
  <si>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</si>
  <si>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</si>
  <si>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</si>
  <si>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</si>
  <si>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</si>
  <si>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</si>
  <si>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</si>
  <si>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</si>
  <si>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</si>
  <si>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</si>
  <si>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</si>
  <si>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</si>
  <si>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</si>
  <si>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</si>
  <si>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</si>
  <si>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</si>
  <si>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</si>
  <si>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</si>
  <si>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</si>
  <si>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</si>
  <si>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</si>
  <si>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</si>
  <si>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</si>
  <si>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</si>
  <si>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</si>
  <si>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</si>
  <si>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</si>
  <si>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</si>
  <si>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</si>
  <si>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</si>
  <si>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</si>
  <si>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</si>
  <si>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</si>
  <si>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</si>
  <si>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</si>
  <si>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</si>
  <si>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</si>
  <si>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</si>
  <si>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</si>
  <si>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</si>
  <si>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</si>
  <si>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</si>
  <si>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</si>
  <si>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</si>
  <si>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</si>
  <si>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</si>
  <si>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</si>
  <si>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</si>
  <si>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</si>
  <si>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</si>
  <si>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</si>
  <si>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</si>
  <si>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</si>
  <si>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</si>
  <si>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</si>
  <si>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</si>
  <si>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</si>
  <si>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</si>
  <si>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</si>
  <si>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</si>
  <si>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</si>
  <si>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</si>
  <si>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</si>
  <si>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</si>
  <si>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</si>
  <si>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</si>
  <si>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</si>
  <si>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</si>
  <si>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</si>
  <si>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</si>
  <si>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</si>
  <si>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</si>
  <si>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</si>
  <si>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</si>
  <si>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</si>
  <si>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</si>
  <si>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</si>
  <si>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</si>
  <si>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</si>
  <si>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</si>
  <si>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</si>
  <si>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</si>
  <si>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</si>
  <si>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</si>
  <si>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</si>
  <si>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</si>
  <si>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</si>
  <si>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</si>
  <si>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</si>
  <si>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</si>
  <si>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</si>
  <si>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</si>
  <si>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</si>
  <si>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</si>
  <si>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</si>
  <si>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</si>
  <si>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</si>
  <si>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</si>
  <si>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</si>
  <si>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</si>
  <si>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</si>
  <si>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</si>
  <si>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</si>
  <si>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</si>
  <si>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</si>
  <si>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</si>
  <si>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</si>
  <si>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</si>
  <si>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</si>
  <si>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</si>
  <si>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</si>
  <si>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</si>
  <si>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</si>
  <si>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</si>
  <si>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</si>
  <si>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</si>
  <si>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</si>
  <si>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</si>
  <si>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</si>
  <si>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</si>
  <si>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</si>
  <si>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</si>
  <si>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</si>
  <si>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</si>
  <si>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</si>
  <si>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</si>
  <si>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</si>
  <si>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</si>
  <si>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</si>
  <si>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</si>
  <si>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</si>
  <si>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</si>
  <si>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</si>
  <si>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</si>
  <si>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</si>
  <si>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</si>
  <si>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</si>
  <si>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</si>
  <si>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</si>
  <si>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</si>
  <si>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</si>
  <si>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</si>
  <si>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</si>
  <si>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</si>
  <si>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</si>
  <si>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</si>
  <si>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</si>
  <si>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</si>
  <si>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</si>
  <si>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</si>
  <si>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</si>
  <si>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</si>
  <si>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</si>
  <si>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</si>
  <si>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</si>
  <si>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</si>
  <si>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</si>
  <si>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</si>
  <si>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</si>
  <si>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</si>
  <si>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</si>
  <si>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</si>
  <si>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</si>
  <si>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</si>
  <si>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</si>
  <si>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</si>
  <si>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</si>
  <si>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</si>
  <si>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</si>
  <si>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</si>
  <si>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</si>
  <si>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</si>
  <si>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</si>
  <si>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</si>
  <si>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</si>
  <si>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</si>
  <si>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</si>
  <si>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</si>
  <si>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</si>
  <si>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</si>
  <si>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</si>
  <si>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</si>
  <si>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</si>
  <si>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</si>
  <si>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</si>
  <si>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</si>
  <si>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</si>
  <si>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</si>
  <si>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</si>
  <si>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</si>
  <si>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</si>
  <si>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</si>
  <si>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</si>
  <si>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</si>
  <si>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</si>
  <si>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</si>
  <si>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</si>
  <si>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</si>
  <si>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</si>
  <si>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</si>
  <si>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</si>
  <si>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</si>
  <si>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</si>
  <si>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</si>
  <si>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</si>
  <si>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</si>
  <si>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</si>
  <si>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</si>
  <si>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</si>
  <si>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</si>
  <si>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</si>
  <si>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</si>
  <si>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</si>
  <si>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</si>
  <si>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</si>
  <si>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</si>
  <si>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</si>
  <si>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</si>
  <si>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</si>
  <si>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</si>
  <si>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</si>
  <si>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</si>
  <si>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</si>
  <si>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</si>
  <si>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</si>
  <si>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</si>
  <si>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</si>
  <si>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</si>
  <si>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</si>
  <si>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</si>
  <si>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</si>
  <si>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</si>
  <si>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</si>
  <si>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</si>
  <si>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</si>
  <si>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</si>
  <si>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</si>
  <si>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</si>
  <si>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</si>
  <si>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</si>
  <si>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</si>
  <si>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</si>
  <si>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</si>
  <si>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</si>
  <si>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</si>
  <si>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</si>
  <si>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</si>
  <si>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</si>
  <si>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</si>
  <si>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</si>
  <si>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</si>
  <si>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</si>
  <si>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</si>
  <si>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</si>
  <si>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</si>
  <si>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</si>
  <si>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</si>
  <si>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</si>
  <si>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</si>
  <si>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</si>
  <si>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</si>
  <si>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</si>
  <si>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</si>
  <si>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</si>
  <si>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</si>
  <si>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</si>
  <si>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</si>
  <si>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</si>
  <si>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</si>
  <si>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</si>
  <si>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</si>
  <si>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</si>
  <si>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</si>
  <si>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</si>
  <si>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</si>
  <si>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</si>
  <si>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</si>
  <si>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</si>
  <si>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</si>
  <si>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</si>
  <si>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</si>
  <si>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</si>
  <si>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</si>
  <si>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</si>
  <si>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</si>
  <si>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</si>
  <si>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</si>
  <si>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</si>
  <si>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</si>
  <si>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</si>
  <si>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</si>
  <si>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</si>
  <si>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</si>
  <si>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</si>
  <si>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</si>
  <si>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</si>
  <si>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</si>
  <si>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</si>
  <si>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</si>
  <si>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</si>
  <si>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</si>
  <si>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</si>
  <si>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</si>
  <si>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</si>
  <si>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</si>
  <si>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</si>
  <si>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</si>
  <si>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</si>
  <si>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</si>
  <si>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</si>
  <si>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</si>
  <si>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</si>
  <si>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</si>
  <si>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</si>
  <si>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</si>
  <si>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</si>
  <si>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</si>
  <si>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</si>
  <si>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</si>
  <si>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</si>
  <si>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</si>
  <si>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</si>
  <si>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</si>
  <si>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</si>
  <si>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</si>
  <si>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</si>
  <si>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</si>
  <si>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</si>
  <si>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</si>
  <si>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</si>
  <si>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</si>
  <si>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</si>
  <si>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</si>
  <si>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</si>
  <si>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</si>
  <si>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</si>
  <si>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</si>
  <si>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</si>
  <si>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</si>
  <si>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</si>
  <si>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</si>
  <si>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</si>
  <si>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</si>
  <si>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</si>
  <si>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</si>
  <si>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</si>
  <si>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</si>
  <si>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</si>
  <si>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</si>
  <si>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</si>
  <si>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</si>
  <si>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</si>
  <si>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</si>
  <si>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</si>
  <si>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</si>
  <si>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</si>
  <si>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</si>
  <si>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</si>
  <si>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</si>
  <si>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</si>
  <si>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</si>
  <si>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</si>
  <si>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</si>
  <si>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</si>
  <si>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</si>
  <si>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</si>
  <si>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</si>
  <si>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</si>
  <si>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</si>
  <si>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</si>
  <si>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</si>
  <si>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</si>
  <si>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</si>
  <si>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</si>
  <si>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</si>
  <si>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</si>
  <si>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</si>
  <si>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</si>
  <si>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</si>
  <si>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</si>
  <si>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</si>
  <si>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</si>
  <si>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</si>
  <si>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</si>
  <si>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</si>
  <si>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</si>
  <si>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</si>
  <si>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</si>
  <si>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</si>
  <si>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</si>
  <si>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</si>
  <si>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</si>
  <si>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</si>
  <si>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</si>
  <si>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</si>
  <si>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</si>
  <si>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</si>
  <si>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</si>
  <si>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</si>
  <si>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</si>
  <si>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</si>
  <si>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</si>
  <si>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</si>
  <si>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</si>
  <si>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</si>
  <si>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</si>
  <si>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</si>
  <si>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</si>
  <si>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</si>
  <si>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</si>
  <si>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</si>
  <si>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</si>
  <si>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</si>
  <si>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</si>
  <si>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</si>
  <si>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</si>
  <si>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</si>
  <si>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</si>
  <si>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</si>
  <si>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</si>
  <si>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</si>
  <si>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</si>
  <si>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</si>
  <si>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</si>
  <si>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</si>
  <si>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</si>
  <si>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</si>
  <si>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</si>
  <si>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</si>
  <si>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</si>
  <si>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</si>
  <si>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</si>
  <si>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</si>
  <si>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</si>
  <si>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</si>
  <si>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</si>
  <si>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</si>
  <si>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</si>
  <si>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</si>
  <si>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</si>
  <si>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</si>
  <si>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</si>
  <si>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</si>
  <si>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</si>
  <si>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</si>
  <si>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</si>
  <si>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</si>
  <si>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</si>
  <si>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</si>
  <si>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</si>
  <si>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</si>
  <si>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</si>
  <si>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</si>
  <si>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</si>
  <si>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</si>
  <si>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</si>
  <si>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</si>
  <si>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</si>
  <si>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</si>
  <si>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</si>
  <si>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</si>
  <si>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</si>
  <si>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</si>
  <si>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</si>
  <si>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</si>
  <si>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</si>
  <si>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</si>
  <si>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</si>
  <si>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</si>
  <si>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</si>
  <si>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</si>
  <si>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</si>
  <si>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</si>
  <si>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</si>
  <si>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</si>
  <si>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</si>
  <si>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</si>
  <si>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</si>
  <si>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</si>
  <si>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</si>
  <si>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</si>
  <si>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</si>
  <si>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</si>
  <si>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</si>
  <si>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</si>
  <si>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</si>
  <si>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</si>
  <si>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</si>
  <si>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</si>
  <si>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</si>
  <si>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</si>
  <si>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</si>
  <si>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</si>
  <si>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</si>
  <si>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</si>
  <si>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</si>
  <si>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</si>
  <si>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</si>
  <si>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</si>
  <si>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</si>
  <si>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</si>
  <si>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</si>
  <si>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</si>
  <si>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</si>
  <si>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</si>
  <si>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</si>
  <si>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</si>
  <si>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</si>
  <si>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</si>
  <si>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</si>
  <si>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</si>
  <si>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</si>
  <si>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</si>
  <si>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</si>
  <si>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</si>
  <si>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</si>
  <si>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</si>
  <si>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</si>
  <si>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</si>
  <si>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</si>
  <si>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</si>
  <si>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</si>
  <si>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</si>
  <si>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</si>
  <si>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</si>
  <si>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</si>
  <si>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</si>
  <si>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</si>
  <si>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</si>
  <si>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</si>
  <si>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</si>
  <si>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</si>
  <si>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</si>
  <si>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</si>
  <si>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</si>
  <si>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</si>
  <si>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</si>
  <si>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</si>
  <si>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</si>
  <si>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</si>
  <si>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</si>
  <si>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</si>
  <si>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</si>
  <si>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</si>
  <si>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</si>
  <si>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</si>
  <si>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</si>
  <si>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</si>
  <si>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</si>
  <si>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</si>
  <si>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</si>
  <si>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</si>
  <si>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</si>
  <si>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</si>
  <si>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</si>
  <si>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</si>
  <si>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</si>
  <si>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</si>
  <si>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</si>
  <si>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</si>
  <si>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</si>
  <si>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</si>
  <si>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</si>
  <si>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</si>
  <si>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</si>
  <si>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</si>
  <si>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</si>
  <si>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</si>
  <si>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</si>
  <si>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</si>
  <si>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</si>
  <si>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</si>
  <si>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</si>
  <si>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</si>
  <si>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</si>
  <si>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</si>
  <si>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</si>
  <si>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</si>
  <si>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</si>
  <si>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</si>
  <si>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</si>
  <si>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</si>
  <si>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</si>
  <si>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</si>
  <si>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</si>
  <si>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</si>
  <si>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</si>
  <si>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</si>
  <si>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</si>
  <si>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</si>
  <si>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</si>
  <si>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</si>
  <si>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</si>
  <si>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</si>
  <si>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</si>
  <si>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</si>
  <si>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</si>
  <si>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</si>
  <si>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</si>
  <si>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</si>
  <si>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</si>
  <si>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</si>
  <si>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</si>
  <si>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</si>
  <si>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</si>
  <si>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</si>
  <si>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</si>
  <si>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</si>
  <si>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</si>
  <si>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</si>
  <si>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</si>
  <si>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</si>
  <si>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</si>
  <si>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</si>
  <si>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</si>
  <si>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</si>
  <si>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</si>
  <si>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</si>
  <si>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</si>
  <si>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</si>
  <si>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</si>
  <si>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</si>
  <si>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</si>
  <si>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</si>
  <si>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</si>
  <si>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</si>
  <si>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</si>
  <si>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</si>
  <si>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</si>
  <si>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</si>
  <si>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</si>
  <si>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</si>
  <si>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</si>
  <si>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</si>
  <si>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</si>
  <si>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</si>
  <si>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</si>
  <si>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</si>
  <si>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</si>
  <si>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</si>
  <si>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</si>
  <si>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</si>
  <si>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</si>
  <si>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</si>
  <si>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</si>
  <si>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</si>
  <si>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</si>
  <si>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</si>
  <si>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</si>
  <si>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</si>
  <si>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</si>
  <si>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</si>
  <si>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</si>
  <si>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</si>
  <si>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</si>
  <si>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</si>
  <si>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</si>
  <si>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</si>
  <si>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</si>
  <si>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</si>
  <si>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</si>
  <si>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</si>
  <si>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</si>
  <si>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</si>
  <si>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</si>
  <si>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</si>
  <si>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</si>
  <si>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</si>
  <si>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</si>
  <si>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</si>
  <si>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</si>
  <si>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</si>
  <si>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</si>
  <si>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</si>
  <si>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</si>
  <si>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</si>
  <si>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</si>
  <si>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</si>
  <si>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</si>
  <si>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</si>
  <si>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</si>
  <si>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</si>
  <si>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</si>
  <si>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</si>
  <si>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</si>
  <si>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</si>
  <si>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</si>
  <si>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</si>
  <si>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</si>
  <si>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</si>
  <si>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</si>
  <si>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</si>
  <si>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</si>
  <si>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</si>
  <si>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</si>
  <si>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</si>
  <si>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</si>
  <si>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</si>
  <si>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</si>
  <si>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</si>
  <si>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</si>
  <si>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</si>
  <si>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</si>
  <si>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</si>
  <si>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</si>
  <si>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</si>
  <si>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</si>
  <si>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</si>
  <si>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</si>
  <si>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</si>
  <si>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</si>
  <si>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</si>
  <si>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</si>
  <si>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</si>
  <si>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</si>
  <si>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</si>
  <si>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</si>
  <si>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</si>
  <si>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</si>
  <si>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</si>
  <si>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</si>
  <si>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</si>
  <si>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</si>
  <si>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</si>
  <si>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</si>
  <si>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</si>
  <si>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</si>
  <si>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</si>
  <si>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</si>
  <si>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</si>
  <si>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</si>
  <si>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</si>
  <si>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</si>
  <si>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</si>
  <si>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</si>
  <si>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</si>
  <si>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</si>
  <si>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</si>
  <si>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</si>
  <si>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</si>
  <si>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</si>
  <si>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</si>
  <si>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</si>
  <si>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</si>
  <si>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</si>
  <si>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</si>
  <si>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</si>
  <si>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</si>
  <si>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</si>
  <si>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</si>
  <si>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</si>
  <si>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</si>
  <si>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</si>
  <si>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</si>
  <si>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</si>
  <si>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</si>
  <si>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</si>
  <si>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</si>
  <si>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</si>
  <si>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</si>
  <si>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</si>
  <si>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</si>
  <si>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</si>
  <si>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</si>
  <si>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</si>
  <si>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</si>
  <si>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</si>
  <si>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</si>
  <si>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</si>
  <si>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</si>
  <si>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</si>
  <si>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</si>
  <si>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</si>
  <si>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</si>
  <si>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</si>
  <si>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</si>
  <si>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</si>
  <si>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</si>
  <si>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</si>
  <si>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</si>
  <si>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</si>
  <si>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</si>
  <si>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</si>
  <si>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</si>
  <si>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</si>
  <si>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</si>
  <si>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</si>
  <si>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</si>
  <si>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</si>
  <si>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</si>
  <si>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</si>
  <si>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</si>
  <si>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</si>
  <si>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</si>
  <si>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</si>
  <si>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</si>
  <si>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</si>
  <si>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</si>
  <si>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</si>
  <si>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</si>
  <si>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</si>
  <si>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</si>
  <si>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</si>
  <si>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</si>
  <si>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</si>
  <si>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</si>
  <si>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</si>
  <si>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</si>
  <si>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</si>
  <si>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</si>
  <si>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</si>
  <si>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</si>
  <si>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</si>
  <si>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</si>
  <si>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</si>
  <si>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</si>
  <si>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</si>
  <si>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</si>
  <si>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</si>
  <si>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</si>
  <si>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</si>
  <si>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</si>
  <si>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</si>
  <si>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</si>
  <si>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</si>
  <si>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</si>
  <si>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</si>
  <si>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</si>
  <si>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</si>
  <si>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</si>
  <si>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</si>
  <si>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</si>
  <si>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</si>
  <si>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</si>
  <si>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</si>
  <si>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</si>
  <si>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</si>
  <si>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</si>
  <si>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</si>
  <si>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</si>
  <si>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</si>
  <si>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</si>
  <si>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</si>
  <si>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</si>
  <si>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</si>
  <si>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</si>
  <si>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</si>
  <si>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</si>
  <si>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</si>
  <si>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</si>
  <si>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</si>
  <si>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</si>
  <si>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</si>
  <si>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</si>
  <si>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</si>
  <si>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</si>
  <si>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</si>
  <si>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</si>
  <si>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</si>
  <si>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</si>
  <si>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</si>
  <si>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</si>
  <si>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</si>
  <si>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</si>
  <si>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</si>
  <si>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</si>
  <si>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</si>
  <si>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</si>
  <si>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</si>
  <si>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</si>
  <si>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</si>
  <si>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</si>
  <si>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</si>
  <si>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</si>
  <si>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</si>
  <si>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</si>
  <si>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</si>
  <si>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</si>
  <si>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</si>
  <si>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</si>
  <si>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</si>
  <si>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</si>
  <si>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</si>
  <si>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</si>
  <si>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</si>
  <si>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</si>
  <si>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</si>
  <si>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</si>
  <si>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</si>
  <si>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</si>
  <si>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</si>
  <si>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</si>
  <si>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</si>
  <si>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</si>
  <si>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</si>
  <si>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</si>
  <si>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</si>
  <si>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</si>
  <si>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</si>
  <si>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</si>
  <si>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</si>
  <si>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</si>
  <si>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</si>
  <si>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</si>
  <si>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</si>
  <si>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</si>
  <si>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</si>
  <si>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</si>
  <si>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</si>
  <si>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</si>
  <si>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</si>
  <si>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</si>
  <si>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</si>
  <si>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</si>
  <si>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</si>
  <si>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</si>
  <si>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</si>
  <si>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</si>
  <si>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</si>
  <si>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</si>
  <si>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</si>
  <si>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</si>
  <si>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</si>
  <si>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</si>
  <si>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</si>
  <si>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</si>
  <si>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</si>
  <si>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</si>
  <si>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</si>
  <si>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</si>
  <si>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</si>
  <si>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</si>
  <si>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</si>
  <si>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</si>
  <si>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</si>
  <si>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</si>
  <si>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</si>
  <si>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</si>
  <si>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</si>
  <si>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</si>
  <si>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</si>
  <si>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</si>
  <si>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</si>
  <si>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</si>
  <si>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</si>
  <si>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</si>
  <si>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</si>
  <si>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</si>
  <si>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</si>
  <si>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</si>
  <si>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</si>
  <si>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</si>
  <si>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</si>
  <si>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</si>
  <si>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</si>
  <si>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</si>
  <si>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</si>
  <si>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</si>
  <si>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</si>
  <si>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</si>
  <si>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</si>
  <si>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</si>
  <si>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</si>
  <si>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</si>
  <si>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</si>
  <si>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</si>
  <si>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</si>
  <si>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</si>
  <si>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</si>
  <si>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</si>
  <si>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</si>
  <si>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</si>
  <si>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</si>
  <si>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</si>
  <si>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</si>
  <si>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</si>
  <si>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</si>
  <si>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</si>
  <si>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</si>
  <si>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</si>
  <si>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</si>
  <si>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</si>
  <si>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</si>
  <si>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</si>
  <si>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</si>
  <si>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</si>
  <si>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</si>
  <si>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</si>
  <si>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</si>
  <si>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</si>
  <si>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</si>
  <si>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</si>
  <si>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</si>
  <si>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</si>
  <si>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</si>
  <si>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</si>
  <si>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</si>
  <si>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</si>
  <si>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</si>
  <si>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</si>
  <si>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</si>
  <si>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</si>
  <si>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</si>
  <si>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</si>
  <si>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</si>
  <si>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</si>
  <si>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</si>
  <si>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</si>
  <si>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</si>
  <si>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</si>
  <si>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</si>
  <si>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</si>
  <si>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</si>
  <si>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</si>
  <si>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</si>
  <si>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</si>
  <si>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</si>
  <si>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</si>
  <si>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</si>
  <si>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</si>
  <si>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</si>
  <si>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</si>
  <si>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</si>
  <si>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</si>
  <si>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</si>
  <si>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</si>
  <si>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</si>
  <si>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</si>
  <si>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</si>
  <si>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</si>
  <si>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</si>
  <si>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</si>
  <si>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</si>
  <si>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</si>
  <si>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</si>
  <si>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</si>
  <si>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</si>
  <si>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</si>
  <si>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</si>
  <si>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</si>
  <si>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</si>
  <si>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</si>
  <si>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</si>
  <si>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</si>
  <si>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</si>
  <si>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</si>
  <si>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</si>
  <si>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</si>
  <si>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</si>
  <si>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</si>
  <si>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</si>
  <si>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</si>
  <si>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</si>
  <si>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</si>
  <si>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</si>
  <si>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</si>
  <si>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</si>
  <si>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</si>
  <si>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</si>
  <si>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</si>
  <si>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</si>
  <si>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</si>
  <si>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</si>
  <si>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</si>
  <si>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</si>
  <si>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</si>
  <si>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</si>
  <si>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</si>
  <si>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</si>
  <si>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</si>
  <si>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</si>
  <si>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</si>
  <si>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</si>
  <si>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</si>
  <si>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</si>
  <si>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</si>
  <si>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</si>
  <si>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</si>
  <si>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</si>
  <si>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</si>
  <si>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</si>
  <si>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</si>
  <si>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</si>
  <si>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</si>
  <si>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</si>
  <si>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</si>
  <si>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</si>
  <si>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</si>
  <si>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</si>
  <si>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</si>
  <si>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</si>
  <si>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</si>
  <si>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</si>
  <si>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</si>
  <si>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</si>
  <si>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</si>
  <si>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</si>
  <si>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</si>
  <si>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</si>
  <si>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</si>
  <si>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</si>
  <si>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</si>
  <si>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</si>
  <si>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</si>
  <si>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</si>
  <si>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</si>
  <si>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</si>
  <si>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</si>
  <si>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</si>
  <si>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</si>
  <si>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</si>
  <si>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</si>
  <si>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</si>
  <si>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</si>
  <si>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</si>
  <si>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</si>
  <si>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</si>
  <si>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</si>
  <si>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</si>
  <si>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</si>
  <si>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</si>
  <si>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</si>
  <si>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</si>
  <si>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</si>
  <si>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</si>
  <si>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</si>
  <si>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</si>
  <si>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</si>
  <si>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</si>
  <si>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</si>
  <si>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</si>
  <si>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</si>
  <si>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</si>
  <si>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</si>
  <si>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</si>
  <si>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</si>
  <si>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</si>
  <si>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</si>
  <si>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</si>
  <si>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</si>
  <si>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</si>
  <si>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</si>
  <si>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</si>
  <si>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</si>
  <si>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</si>
  <si>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</si>
  <si>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</si>
  <si>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</si>
  <si>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</si>
  <si>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</si>
  <si>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</si>
  <si>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</si>
  <si>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</si>
  <si>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</si>
  <si>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</si>
  <si>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</si>
  <si>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</si>
  <si>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</si>
  <si>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</si>
  <si>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</si>
  <si>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</si>
  <si>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</si>
  <si>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</si>
  <si>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</si>
  <si>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</si>
  <si>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</si>
  <si>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</si>
  <si>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</si>
  <si>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</si>
  <si>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</si>
  <si>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</si>
  <si>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</si>
  <si>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</si>
  <si>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</si>
  <si>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</si>
  <si>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</si>
  <si>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</si>
  <si>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</si>
  <si>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</si>
  <si>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</si>
  <si>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</si>
  <si>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</si>
  <si>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</si>
  <si>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</si>
  <si>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</si>
  <si>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</si>
  <si>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</si>
  <si>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</si>
  <si>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</si>
  <si>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</si>
  <si>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</si>
  <si>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</si>
  <si>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</si>
  <si>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</si>
  <si>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</si>
  <si>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</si>
  <si>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</si>
  <si>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</si>
  <si>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</si>
  <si>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</si>
  <si>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</si>
  <si>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</si>
  <si>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</si>
  <si>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</si>
  <si>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</si>
  <si>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</si>
  <si>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</si>
  <si>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</si>
  <si>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</si>
  <si>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</si>
  <si>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</si>
  <si>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</si>
  <si>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</si>
  <si>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</si>
  <si>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</si>
  <si>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</si>
  <si>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</si>
  <si>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</si>
  <si>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</si>
  <si>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</si>
  <si>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</si>
  <si>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</si>
  <si>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</si>
  <si>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</si>
  <si>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</si>
  <si>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</si>
  <si>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</si>
  <si>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</si>
  <si>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</si>
  <si>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</si>
  <si>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</si>
  <si>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</si>
  <si>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</si>
  <si>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</si>
  <si>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</si>
  <si>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</si>
  <si>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</si>
  <si>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</si>
  <si>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</si>
  <si>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</si>
  <si>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</si>
  <si>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</si>
  <si>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</si>
  <si>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</si>
  <si>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</si>
  <si>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</si>
  <si>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</si>
  <si>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</si>
  <si>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</si>
  <si>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</si>
  <si>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</si>
  <si>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</si>
  <si>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</si>
  <si>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</si>
  <si>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</si>
  <si>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</si>
  <si>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</si>
  <si>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</si>
  <si>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</si>
  <si>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</si>
  <si>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</si>
  <si>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</si>
  <si>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</si>
  <si>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</si>
  <si>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</si>
  <si>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</si>
  <si>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</si>
  <si>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</si>
  <si>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</si>
  <si>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</si>
  <si>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</si>
  <si>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</si>
  <si>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</si>
  <si>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</si>
  <si>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</si>
  <si>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</si>
  <si>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</si>
  <si>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</si>
  <si>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</si>
  <si>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</si>
  <si>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</si>
  <si>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</si>
  <si>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</si>
  <si>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</si>
  <si>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</si>
  <si>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</si>
  <si>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</si>
  <si>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</si>
  <si>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</si>
  <si>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</si>
  <si>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</si>
  <si>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</si>
  <si>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</si>
  <si>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</si>
  <si>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</si>
  <si>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</si>
  <si>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</si>
  <si>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</si>
  <si>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</si>
  <si>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</si>
  <si>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</si>
  <si>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</si>
  <si>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</si>
  <si>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</si>
  <si>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</si>
  <si>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</si>
  <si>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</si>
  <si>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</si>
  <si>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</si>
  <si>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</si>
  <si>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</si>
  <si>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</si>
  <si>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</si>
  <si>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</si>
  <si>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</si>
  <si>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</si>
  <si>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</si>
  <si>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</si>
  <si>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</si>
  <si>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</si>
  <si>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</si>
  <si>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</si>
  <si>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</si>
  <si>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</si>
  <si>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</si>
  <si>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</si>
  <si>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</si>
  <si>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</si>
  <si>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</si>
  <si>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</si>
  <si>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</si>
  <si>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</si>
  <si>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</si>
  <si>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</si>
  <si>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</si>
  <si>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</si>
  <si>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</si>
  <si>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</si>
  <si>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</si>
  <si>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</si>
  <si>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</si>
  <si>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</si>
  <si>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</si>
  <si>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</si>
  <si>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</si>
  <si>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</si>
  <si>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</si>
  <si>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</si>
  <si>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</si>
  <si>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</si>
  <si>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</si>
  <si>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</si>
  <si>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</si>
  <si>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</si>
  <si>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</si>
  <si>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</si>
  <si>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</si>
  <si>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</si>
  <si>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</si>
  <si>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</si>
  <si>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</si>
  <si>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</si>
  <si>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</si>
  <si>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</si>
  <si>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</si>
  <si>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</si>
  <si>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</si>
  <si>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</si>
  <si>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</si>
  <si>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</si>
  <si>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</si>
  <si>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</si>
  <si>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</si>
  <si>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</si>
  <si>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</si>
  <si>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</si>
  <si>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</si>
  <si>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</si>
  <si>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</si>
  <si>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</si>
  <si>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</si>
  <si>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</si>
  <si>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</si>
  <si>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</si>
  <si>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</si>
  <si>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</si>
  <si>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</si>
  <si>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</si>
  <si>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</si>
  <si>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</si>
  <si>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</si>
  <si>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</si>
  <si>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</si>
  <si>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</si>
  <si>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</si>
  <si>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</si>
  <si>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</si>
  <si>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</si>
  <si>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</si>
  <si>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</si>
  <si>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</si>
  <si>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</si>
  <si>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</si>
  <si>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</si>
  <si>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</si>
  <si>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</si>
  <si>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</si>
  <si>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</si>
  <si>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</si>
  <si>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</si>
  <si>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</si>
  <si>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</si>
  <si>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</si>
  <si>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</si>
  <si>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</si>
  <si>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</si>
  <si>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</si>
  <si>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</si>
  <si>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</si>
  <si>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</si>
  <si>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</si>
  <si>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</si>
  <si>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</si>
  <si>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</si>
  <si>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</si>
  <si>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</si>
  <si>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</si>
  <si>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</si>
  <si>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</si>
  <si>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</si>
  <si>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</si>
  <si>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</si>
  <si>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</si>
  <si>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</si>
  <si>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</si>
  <si>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</si>
  <si>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</si>
  <si>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</si>
  <si>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</si>
  <si>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</si>
  <si>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</si>
  <si>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</si>
  <si>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</si>
  <si>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</si>
  <si>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</si>
  <si>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</si>
  <si>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</si>
  <si>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</si>
  <si>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</si>
  <si>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</si>
  <si>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</si>
  <si>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</si>
  <si>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</si>
  <si>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</si>
  <si>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</si>
  <si>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</si>
  <si>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</si>
  <si>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</si>
  <si>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</si>
  <si>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</si>
  <si>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</si>
  <si>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</si>
  <si>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</si>
  <si>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</si>
  <si>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</si>
  <si>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</si>
  <si>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</si>
  <si>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</si>
  <si>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</si>
  <si>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</si>
  <si>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</si>
  <si>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</si>
  <si>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</si>
  <si>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</si>
  <si>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</si>
  <si>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</si>
  <si>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</si>
  <si>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</si>
  <si>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</si>
  <si>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</si>
  <si>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</si>
  <si>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</si>
  <si>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</si>
  <si>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</si>
  <si>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</si>
  <si>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</si>
  <si>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</si>
  <si>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</si>
  <si>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</si>
  <si>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</si>
  <si>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</si>
  <si>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</si>
  <si>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</si>
  <si>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</si>
  <si>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</si>
  <si>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</si>
  <si>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</si>
  <si>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</si>
  <si>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</si>
  <si>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</si>
  <si>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</si>
  <si>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</si>
  <si>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</si>
  <si>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</si>
  <si>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</si>
  <si>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</si>
  <si>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Paulo</t>
  </si>
  <si>
    <t>fixo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</si>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</sst>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P211" activePane="topRight" state="frozen"/>
      <selection pane="topRight" activeCell="AB235" sqref="AB2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1743</v>
      </c>
      <c r="W226" s="173" t="s">
        <v>1744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1745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1746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1747</v>
      </c>
      <c r="N231" s="204" t="s">
        <v>1748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1749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1750</v>
      </c>
      <c r="N232" s="204" t="s">
        <v>1751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1752</v>
      </c>
      <c r="W232" s="173" t="s">
        <v>1753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/>
      <c r="P233" s="173"/>
      <c r="Q233" s="83"/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e">
        <f t="shared" si="37"/>
        <v>#DIV/0!</v>
      </c>
      <c r="BR233" s="18" t="e">
        <f t="shared" si="38"/>
        <v>#DIV/0!</v>
      </c>
      <c r="BS233" s="18" t="e">
        <f t="shared" si="39"/>
        <v>#DIV/0!</v>
      </c>
      <c r="BT233" s="225" t="str">
        <f t="shared" si="25"/>
        <v/>
      </c>
    </row>
    <row r="234" spans="1:72" hidden="1">
      <c r="A234" s="50" t="str">
        <f t="shared" si="36"/>
        <v>E1745979</v>
      </c>
      <c r="B234" s="171">
        <v>45979</v>
      </c>
      <c r="C234" s="8">
        <f>IF(BS_CONTROLE[[#This Row],[DATA]]="","",WEEKNUM(BS_CONTROLE[[#This Row],[DATA]]))</f>
        <v>47</v>
      </c>
      <c r="D234" s="51" t="s">
        <v>750</v>
      </c>
      <c r="E234" s="314">
        <v>226</v>
      </c>
      <c r="F234" s="172" t="s">
        <v>609</v>
      </c>
      <c r="G234" s="9" t="str">
        <f>IF(D234="","*",VLOOKUP(F234,BS_ATIVIDADE[#All],3,FALSE))</f>
        <v>CAMINHÂO - SOLDA</v>
      </c>
      <c r="H234" s="173" t="s">
        <v>97</v>
      </c>
      <c r="I234" s="173" t="s">
        <v>97</v>
      </c>
      <c r="J234" s="217">
        <v>78</v>
      </c>
      <c r="K234" s="217">
        <v>244</v>
      </c>
      <c r="L234" s="83">
        <v>249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4" s="173">
        <v>0.375</v>
      </c>
      <c r="P234" s="173">
        <v>0.125</v>
      </c>
      <c r="Q234" s="83">
        <v>3</v>
      </c>
      <c r="R234" s="10" t="str">
        <f>IFERROR(_xlfn.XLOOKUP(F234, BS_ATIVIDADE[ATIVIDADE],BS_ATIVIDADE[UNIDADE] ), "*")</f>
        <v>Nº DE SOLDA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80" t="str">
        <f>IFERROR(_xlfn.XLOOKUP(J234, BASE_MAPA!$D$2:$D$359, BASE_MAPA!$E$2:$E$359), "ERRO")</f>
        <v>ITIRAPINA - BAURU</v>
      </c>
      <c r="V234" s="198" t="s">
        <v>1754</v>
      </c>
      <c r="W234" s="173" t="s">
        <v>1408</v>
      </c>
      <c r="X234" s="218" t="s">
        <v>957</v>
      </c>
      <c r="Y234" s="158"/>
      <c r="Z234" s="158" t="s">
        <v>953</v>
      </c>
      <c r="AA234" s="83">
        <v>1</v>
      </c>
      <c r="AB234" s="70" t="s">
        <v>1755</v>
      </c>
      <c r="AC234" s="70" t="s">
        <v>607</v>
      </c>
      <c r="AD234" s="173">
        <v>0.29166666666666669</v>
      </c>
      <c r="AE234" s="83">
        <v>6251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CAMINHÃO DE SOLDA</v>
      </c>
      <c r="AJ234" s="9" t="str">
        <f>IF(D234="","*",VLOOKUP(AI234,BS_ATIVIDADE[#Data],3,FALSE))</f>
        <v>CAMINHÂO - SOLDA</v>
      </c>
      <c r="AK234" s="278" t="str">
        <f>IF(BS_CONTROLE[[#This Row],[Local - Partida]]=0, "-", BS_CONTROLE[[#This Row],[Local - Partida]])</f>
        <v>ZVT1</v>
      </c>
      <c r="AL234" s="278" t="str">
        <f>IF(BS_CONTROLE[[#This Row],[Local - Encerramento]]=0, "-", BS_CONTROLE[[#This Row],[Local - Encerramento]])</f>
        <v>ZVT1</v>
      </c>
      <c r="AM234" s="278" t="str">
        <f>IF(BS_CONTROLE[[#This Row],[Entre - Estações]]=0, "-", BS_CONTROLE[[#This Row],[Entre - Estações]])</f>
        <v>ZVT-ZDK</v>
      </c>
      <c r="AN234" s="278" t="str">
        <f>IF(BS_CONTROLE[[#This Row],[SB]]=0, "-", BS_CONTROLE[[#This Row],[SB]])</f>
        <v>ZVTZDK</v>
      </c>
      <c r="AO234" s="279">
        <f>IF(BS_CONTROLE[[#This Row],[SUB]]=0, "-", BS_CONTROLE[[#This Row],[SUB]])</f>
        <v>78</v>
      </c>
      <c r="AP234" s="280">
        <f>IF(BS_CONTROLE[[#This Row],[KM - Inicio]]=0, "-", BS_CONTROLE[[#This Row],[KM - Inicio]])</f>
        <v>244</v>
      </c>
      <c r="AQ234" s="280">
        <f>IF(BS_CONTROLE[[#This Row],[KM - Fim]]=0, "-", BS_CONTROLE[[#This Row],[KM - Fim]])</f>
        <v>249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SOLDA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1" t="str">
        <f>IFERROR(_xlfn.XLOOKUP(AO234, BASE_MAPA!$D$2:$D$359, BASE_MAPA!$E$2:$E$359), "ERRO")</f>
        <v>ITIRAPINA - BAURU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E17</v>
      </c>
      <c r="B235" s="171"/>
      <c r="C235" s="8" t="str">
        <f>IF(BS_CONTROLE[[#This Row],[DATA]]="","",WEEKNUM(BS_CONTROLE[[#This Row],[DATA]]))</f>
        <v/>
      </c>
      <c r="D235" s="51" t="s">
        <v>750</v>
      </c>
      <c r="E235" s="314">
        <v>226</v>
      </c>
      <c r="F235" s="172" t="s">
        <v>609</v>
      </c>
      <c r="G235" s="9" t="str">
        <f>IF(D235="","*",VLOOKUP(F235,BS_ATIVIDADE[#All],3,FALSE))</f>
        <v>CAMINHÂO - SOLDA</v>
      </c>
      <c r="H235" s="173" t="s">
        <v>97</v>
      </c>
      <c r="I235" s="173" t="s">
        <v>97</v>
      </c>
      <c r="J235" s="217">
        <v>78</v>
      </c>
      <c r="K235" s="217">
        <v>244</v>
      </c>
      <c r="L235" s="83">
        <v>249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5" s="173">
        <v>0.375</v>
      </c>
      <c r="P235" s="173">
        <v>0.125</v>
      </c>
      <c r="Q235" s="83">
        <v>3</v>
      </c>
      <c r="R235" s="10" t="str">
        <f>IFERROR(_xlfn.XLOOKUP(F235, BS_ATIVIDADE[ATIVIDADE],BS_ATIVIDADE[UNIDADE] ), "*")</f>
        <v>Nº DE SOLDA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5" s="80" t="str">
        <f>IFERROR(_xlfn.XLOOKUP(J235, BASE_MAPA!$D$2:$D$359, BASE_MAPA!$E$2:$E$359), "ERRO")</f>
        <v>ITIRAPINA - BAURU</v>
      </c>
      <c r="V235" s="198" t="s">
        <v>1754</v>
      </c>
      <c r="W235" s="173" t="s">
        <v>1408</v>
      </c>
      <c r="X235" s="218" t="s">
        <v>957</v>
      </c>
      <c r="Y235" s="158"/>
      <c r="Z235" s="158" t="s">
        <v>953</v>
      </c>
      <c r="AA235" s="83">
        <v>1</v>
      </c>
      <c r="AB235" s="70" t="s">
        <v>948</v>
      </c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CAMINHÃO DE SOLDA</v>
      </c>
      <c r="AJ235" s="9" t="str">
        <f>IF(D235="","*",VLOOKUP(AI235,BS_ATIVIDADE[#Data],3,FALSE))</f>
        <v>CAMINHÂO - SOLDA</v>
      </c>
      <c r="AK235" s="278" t="str">
        <f>IF(BS_CONTROLE[[#This Row],[Local - Partida]]=0, "-", BS_CONTROLE[[#This Row],[Local - Partida]])</f>
        <v>ZVT1</v>
      </c>
      <c r="AL235" s="278" t="str">
        <f>IF(BS_CONTROLE[[#This Row],[Local - Encerramento]]=0, "-", BS_CONTROLE[[#This Row],[Local - Encerramento]])</f>
        <v>ZVT1</v>
      </c>
      <c r="AM235" s="278" t="str">
        <f>IF(BS_CONTROLE[[#This Row],[Entre - Estações]]=0, "-", BS_CONTROLE[[#This Row],[Entre - Estações]])</f>
        <v>ZVT-ZDK</v>
      </c>
      <c r="AN235" s="278" t="str">
        <f>IF(BS_CONTROLE[[#This Row],[SB]]=0, "-", BS_CONTROLE[[#This Row],[SB]])</f>
        <v>ZVTZDK</v>
      </c>
      <c r="AO235" s="279">
        <f>IF(BS_CONTROLE[[#This Row],[SUB]]=0, "-", BS_CONTROLE[[#This Row],[SUB]])</f>
        <v>78</v>
      </c>
      <c r="AP235" s="280">
        <f>IF(BS_CONTROLE[[#This Row],[KM - Inicio]]=0, "-", BS_CONTROLE[[#This Row],[KM - Inicio]])</f>
        <v>244</v>
      </c>
      <c r="AQ235" s="280">
        <f>IF(BS_CONTROLE[[#This Row],[KM - Fim]]=0, "-", BS_CONTROLE[[#This Row],[KM - Fim]])</f>
        <v>249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5" s="11" t="str">
        <f>IFERROR(_xlfn.XLOOKUP(AO235, BASE_MAPA!$D$2:$D$359, BASE_MAPA!$E$2:$E$359), "ERRO")</f>
        <v>ITIRAPINA - BAURU</v>
      </c>
      <c r="BF235" s="281" t="str">
        <f>IF(BS_CONTROLE[[#This Row],[Responsavel pelo boletim]]=0, "-", BS_CONTROLE[[#This Row],[Responsavel pelo boletim]])</f>
        <v>Paulo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1756</v>
      </c>
      <c r="D5" s="362"/>
      <c r="E5" s="362"/>
      <c r="F5" s="362"/>
      <c r="G5" s="362"/>
      <c r="H5" s="362"/>
      <c r="I5" s="362"/>
      <c r="J5" s="363"/>
      <c r="K5" s="364" t="s">
        <v>1757</v>
      </c>
      <c r="L5" s="365"/>
      <c r="M5" s="365"/>
      <c r="N5" s="365"/>
      <c r="O5" s="366" t="s">
        <v>1758</v>
      </c>
      <c r="P5" s="367"/>
      <c r="Q5" s="368"/>
    </row>
    <row r="6" spans="1:17" s="93" customFormat="1" ht="15.75" customHeight="1">
      <c r="A6" s="87" t="s">
        <v>1759</v>
      </c>
      <c r="B6" s="94" t="s">
        <v>1760</v>
      </c>
      <c r="C6" s="95" t="s">
        <v>1164</v>
      </c>
      <c r="D6" s="96" t="s">
        <v>1165</v>
      </c>
      <c r="E6" s="95" t="s">
        <v>1761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1762</v>
      </c>
      <c r="M6" s="139" t="s">
        <v>626</v>
      </c>
      <c r="N6" s="140" t="s">
        <v>1159</v>
      </c>
      <c r="O6" s="246" t="s">
        <v>1202</v>
      </c>
      <c r="P6" s="157"/>
      <c r="Q6" s="193" t="s">
        <v>1763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*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MALHA CENTRAL</v>
      </c>
      <c r="D231" s="99" t="str">
        <f>IF(FN_MC!T234="","*",FN_MC!T234)</f>
        <v>RAMAL</v>
      </c>
      <c r="E231" s="99" t="str">
        <f>IF(FN_MC!D234="","*",FN_MC!D234)</f>
        <v>E17</v>
      </c>
      <c r="F231" s="99" t="str">
        <f>IF(FN_MC!H234="","*",FN_MC!H234)</f>
        <v>ZVT1</v>
      </c>
      <c r="G231" s="99" t="str">
        <f>IF(FN_MC!M234="","*",FN_MC!M234)</f>
        <v>ZVT-ZDK</v>
      </c>
      <c r="H231" s="154">
        <f>IF(FN_MC!K234="","*",FN_MC!K234)</f>
        <v>244</v>
      </c>
      <c r="I231" s="132">
        <f>IF(FN_MC!O234="","*",FN_MC!O234)</f>
        <v>0.375</v>
      </c>
      <c r="J231" s="132">
        <f>IF(FN_MC!P234="","*",FN_MC!P234)</f>
        <v>0.125</v>
      </c>
      <c r="K231" s="141" t="str">
        <f>IF(FN_MC!AK234="","*",FN_MC!AK234)</f>
        <v>ZVT1</v>
      </c>
      <c r="L231" s="141" t="str">
        <f>IF(FN_MC!AM234="","*",FN_MC!AM234)</f>
        <v>ZVT-ZDK</v>
      </c>
      <c r="M231" s="141">
        <f>IF(FN_MC!AP234="","*",FN_MC!AP234)</f>
        <v>244</v>
      </c>
      <c r="N231" s="141" t="str">
        <f>IF(FN_MC!AM234="","*",FN_MC!AM234)</f>
        <v>ZVT-ZDK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Oportunidade</v>
      </c>
      <c r="C232" s="99" t="str">
        <f>IF(FN_MC!S235="","*",FN_MC!S235)</f>
        <v>MALHA CENTRAL</v>
      </c>
      <c r="D232" s="99" t="str">
        <f>IF(FN_MC!T235="","*",FN_MC!T235)</f>
        <v>RAMAL</v>
      </c>
      <c r="E232" s="99" t="str">
        <f>IF(FN_MC!D235="","*",FN_MC!D235)</f>
        <v>E17</v>
      </c>
      <c r="F232" s="99" t="str">
        <f>IF(FN_MC!H235="","*",FN_MC!H235)</f>
        <v>ZVT1</v>
      </c>
      <c r="G232" s="99" t="str">
        <f>IF(FN_MC!M235="","*",FN_MC!M235)</f>
        <v>ZVT-ZDK</v>
      </c>
      <c r="H232" s="154">
        <f>IF(FN_MC!K235="","*",FN_MC!K235)</f>
        <v>244</v>
      </c>
      <c r="I232" s="132">
        <f>IF(FN_MC!O235="","*",FN_MC!O235)</f>
        <v>0.375</v>
      </c>
      <c r="J232" s="132">
        <f>IF(FN_MC!P235="","*",FN_MC!P235)</f>
        <v>0.125</v>
      </c>
      <c r="K232" s="141" t="str">
        <f>IF(FN_MC!AK235="","*",FN_MC!AK235)</f>
        <v>ZVT1</v>
      </c>
      <c r="L232" s="141" t="str">
        <f>IF(FN_MC!AM235="","*",FN_MC!AM235)</f>
        <v>ZVT-ZDK</v>
      </c>
      <c r="M232" s="141">
        <f>IF(FN_MC!AP235="","*",FN_MC!AP235)</f>
        <v>244</v>
      </c>
      <c r="N232" s="141" t="str">
        <f>IF(FN_MC!AM235="","*",FN_MC!AM235)</f>
        <v>ZVT-ZDK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1764</v>
      </c>
      <c r="W1" s="374"/>
      <c r="X1" s="374"/>
      <c r="Y1" s="104"/>
    </row>
    <row r="2" spans="1:25" s="100" customFormat="1" ht="11.25" customHeight="1">
      <c r="A2" s="105" t="s">
        <v>1765</v>
      </c>
      <c r="B2" s="105" t="s">
        <v>1760</v>
      </c>
      <c r="C2" s="105" t="s">
        <v>603</v>
      </c>
      <c r="D2" s="106" t="s">
        <v>1164</v>
      </c>
      <c r="E2" s="106" t="s">
        <v>1165</v>
      </c>
      <c r="F2" s="106" t="s">
        <v>1759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1766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P0</v>
      </c>
      <c r="D232" s="110" t="str">
        <f>IF(FN_MC!S234="","*",FN_MC!S234)</f>
        <v>MALHA CENTRAL</v>
      </c>
      <c r="E232" s="110" t="str">
        <f>IF(FN_MC!T234="","*",FN_MC!T234)</f>
        <v>RAMAL</v>
      </c>
      <c r="F232" s="110">
        <f>IF(FN_MC!B234="","*",FN_MC!B234)</f>
        <v>45979</v>
      </c>
      <c r="G232" s="110" t="str">
        <f>IF(FN_MC!D234="","*",FN_MC!D234)</f>
        <v>E17</v>
      </c>
      <c r="H232" s="110" t="str">
        <f>IF(FN_MC!F234="","*",FN_MC!F234)</f>
        <v>CAMINHÃO DE SOLDA</v>
      </c>
      <c r="I232" s="110" t="str">
        <f>IF(FN_MC!H234="","*",FN_MC!H234)</f>
        <v>ZVT1</v>
      </c>
      <c r="J232" s="110" t="str">
        <f>IF(FN_MC!I234="","*",FN_MC!I234)</f>
        <v>ZVT1</v>
      </c>
      <c r="K232" s="110" t="str">
        <f>IF(FN_MC!M234="","*",FN_MC!M234)</f>
        <v>ZVT-ZDK</v>
      </c>
      <c r="L232" s="110" t="str">
        <f>IF(FN_MC!N234="","*",FN_MC!N234)</f>
        <v>ZVTZDK</v>
      </c>
      <c r="M232" s="111">
        <f>IF(FN_MC!J234="","*",FN_MC!J234)</f>
        <v>78</v>
      </c>
      <c r="N232" s="290">
        <f>IF(FN_MC!K234="","*",FN_MC!K234)</f>
        <v>244</v>
      </c>
      <c r="O232" s="290">
        <f>IF(FN_MC!L234="","*",FN_MC!L234)</f>
        <v>249</v>
      </c>
      <c r="P232" s="111"/>
      <c r="Q232" s="128">
        <f>IF(FN_MC!O234="","*",FN_MC!O234)</f>
        <v>0.375</v>
      </c>
      <c r="R232" s="128">
        <f>IF(FN_MC!P234="","*",FN_MC!P234)</f>
        <v>0.125</v>
      </c>
      <c r="S232" s="110" t="str">
        <f>IF(FN_MC!Q234="","*",CONCATENATE(FN_MC!Q234," ",FN_MC!R234))</f>
        <v>3 Nº DE SOLDA</v>
      </c>
      <c r="T232" s="110" t="str">
        <f>IF(FN_MC!V234="","*",FN_MC!V234)</f>
        <v>Paulo</v>
      </c>
      <c r="U232" s="110" t="str">
        <f>IF(FN_MC!W234="","*",FN_MC!W234)</f>
        <v xml:space="preserve">Caminhão de solda 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MALHA CENTRAL</v>
      </c>
      <c r="E233" s="110" t="str">
        <f>IF(FN_MC!T235="","*",FN_MC!T235)</f>
        <v>RAMAL</v>
      </c>
      <c r="F233" s="110" t="str">
        <f>IF(FN_MC!B235="","*",FN_MC!B235)</f>
        <v>*</v>
      </c>
      <c r="G233" s="110" t="str">
        <f>IF(FN_MC!D235="","*",FN_MC!D235)</f>
        <v>E17</v>
      </c>
      <c r="H233" s="110" t="str">
        <f>IF(FN_MC!F235="","*",FN_MC!F235)</f>
        <v>CAMINHÃO DE SOLDA</v>
      </c>
      <c r="I233" s="110" t="str">
        <f>IF(FN_MC!H235="","*",FN_MC!H235)</f>
        <v>ZVT1</v>
      </c>
      <c r="J233" s="110" t="str">
        <f>IF(FN_MC!I235="","*",FN_MC!I235)</f>
        <v>ZVT1</v>
      </c>
      <c r="K233" s="110" t="str">
        <f>IF(FN_MC!M235="","*",FN_MC!M235)</f>
        <v>ZVT-ZDK</v>
      </c>
      <c r="L233" s="110" t="str">
        <f>IF(FN_MC!N235="","*",FN_MC!N235)</f>
        <v>ZVTZDK</v>
      </c>
      <c r="M233" s="111">
        <f>IF(FN_MC!J235="","*",FN_MC!J235)</f>
        <v>78</v>
      </c>
      <c r="N233" s="290">
        <f>IF(FN_MC!K235="","*",FN_MC!K235)</f>
        <v>244</v>
      </c>
      <c r="O233" s="290">
        <f>IF(FN_MC!L235="","*",FN_MC!L235)</f>
        <v>249</v>
      </c>
      <c r="P233" s="111"/>
      <c r="Q233" s="128">
        <f>IF(FN_MC!O235="","*",FN_MC!O235)</f>
        <v>0.375</v>
      </c>
      <c r="R233" s="128">
        <f>IF(FN_MC!P235="","*",FN_MC!P235)</f>
        <v>0.125</v>
      </c>
      <c r="S233" s="110" t="str">
        <f>IF(FN_MC!Q235="","*",CONCATENATE(FN_MC!Q235," ",FN_MC!R235))</f>
        <v>3 Nº DE SOLDA</v>
      </c>
      <c r="T233" s="110" t="str">
        <f>IF(FN_MC!V235="","*",FN_MC!V235)</f>
        <v>Paulo</v>
      </c>
      <c r="U233" s="110" t="str">
        <f>IF(FN_MC!W235="","*",FN_MC!W235)</f>
        <v xml:space="preserve">Caminhão de solda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1767</v>
      </c>
      <c r="C2" s="95" t="s">
        <v>1149</v>
      </c>
      <c r="D2" s="95" t="s">
        <v>1151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1" t="s">
        <v>1774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E17</v>
      </c>
      <c r="E214" s="121" t="str">
        <f>IF(FN_MC!H234="","*",FN_MC!H234)</f>
        <v>ZVT1</v>
      </c>
      <c r="F214" s="137" t="str">
        <f>IF(FN_MC!M234="","*",FN_MC!M234)</f>
        <v>ZVT-ZDK</v>
      </c>
      <c r="G214" s="121" t="str">
        <f>IF(FN_MC!I234="","*",FN_MC!I234)</f>
        <v>ZVT1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E17</v>
      </c>
      <c r="E215" s="121" t="str">
        <f>IF(FN_MC!H235="","*",FN_MC!H235)</f>
        <v>ZVT1</v>
      </c>
      <c r="F215" s="137" t="str">
        <f>IF(FN_MC!M235="","*",FN_MC!M235)</f>
        <v>ZVT-ZDK</v>
      </c>
      <c r="G215" s="121" t="str">
        <f>IF(FN_MC!I235="","*",FN_MC!I235)</f>
        <v>ZVT1</v>
      </c>
      <c r="H215" s="121" t="str">
        <f>IF(FN_MC!AB235="","*",FN_MC!AB235)</f>
        <v>FIXO</v>
      </c>
      <c r="I215" s="121" t="str">
        <f>IF(FN_MC!AC235="","*",FN_MC!AC235)</f>
        <v>*</v>
      </c>
      <c r="J215" s="122">
        <f>IF(FN_MC!AA235="","*",FN_MC!AA235)</f>
        <v>1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2025-11-17T16:59:56Z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