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141" documentId="120_S{4F5750E5-6FE7-58E6-9AFF-44783FD1E583}" xr6:coauthVersionLast="47" xr6:coauthVersionMax="47" xr10:uidLastSave="{1242D9B3-3F11-4F7B-AB06-E1602A05E28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64" i="1" l="1" a="1"/>
  <c r="M664" i="1" s="1"/>
  <c r="N664" i="1" a="1"/>
  <c r="N664" i="1" s="1"/>
  <c r="M665" i="1" a="1"/>
  <c r="M665" i="1" s="1"/>
  <c r="N665" i="1" a="1"/>
  <c r="N665" i="1" s="1"/>
  <c r="M666" i="1" a="1"/>
  <c r="M666" i="1" s="1"/>
  <c r="N666" i="1" a="1"/>
  <c r="N666" i="1" s="1"/>
  <c r="M667" i="1" a="1"/>
  <c r="M667" i="1" s="1"/>
  <c r="N667" i="1" a="1"/>
  <c r="N667" i="1" s="1"/>
  <c r="M668" i="1" a="1"/>
  <c r="M668" i="1" s="1"/>
  <c r="N668" i="1" a="1"/>
  <c r="N668" i="1" s="1"/>
  <c r="N662" i="1" a="1"/>
  <c r="N662" i="1" s="1"/>
  <c r="M662" i="1" a="1"/>
  <c r="M662" i="1" s="1"/>
  <c r="N661" i="1" a="1"/>
  <c r="N661" i="1" s="1"/>
  <c r="M661" i="1" a="1"/>
  <c r="M661" i="1" s="1"/>
  <c r="Q660" i="1"/>
  <c r="M660" i="1" a="1"/>
  <c r="M660" i="1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S664" i="1"/>
  <c r="BT664" i="1"/>
  <c r="BS665" i="1"/>
  <c r="BT665" i="1"/>
  <c r="BS666" i="1"/>
  <c r="BT666" i="1"/>
  <c r="BS667" i="1"/>
  <c r="BT667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 s="1"/>
  <c r="T761" i="1" a="1"/>
  <c r="T761" i="1"/>
  <c r="S761" i="1" a="1"/>
  <c r="S761" i="1"/>
  <c r="N761" i="1" a="1"/>
  <c r="N761" i="1" s="1"/>
  <c r="M761" i="1" a="1"/>
  <c r="M761" i="1"/>
  <c r="BD760" i="1" a="1"/>
  <c r="BD760" i="1" s="1"/>
  <c r="BC760" i="1" a="1"/>
  <c r="BC760" i="1" s="1"/>
  <c r="T760" i="1" a="1"/>
  <c r="T760" i="1"/>
  <c r="S760" i="1" a="1"/>
  <c r="S760" i="1" s="1"/>
  <c r="N760" i="1" a="1"/>
  <c r="N760" i="1" s="1"/>
  <c r="M760" i="1" a="1"/>
  <c r="M760" i="1"/>
  <c r="BD759" i="1" a="1"/>
  <c r="BD759" i="1" s="1"/>
  <c r="BC759" i="1" a="1"/>
  <c r="BC759" i="1" s="1"/>
  <c r="T759" i="1" a="1"/>
  <c r="T759" i="1"/>
  <c r="S759" i="1" a="1"/>
  <c r="S759" i="1"/>
  <c r="N759" i="1" a="1"/>
  <c r="N759" i="1" s="1"/>
  <c r="M759" i="1" a="1"/>
  <c r="M759" i="1"/>
  <c r="BD758" i="1" a="1"/>
  <c r="BD758" i="1"/>
  <c r="BC758" i="1" a="1"/>
  <c r="BC758" i="1" s="1"/>
  <c r="T758" i="1" a="1"/>
  <c r="T758" i="1"/>
  <c r="S758" i="1" a="1"/>
  <c r="S758" i="1"/>
  <c r="N758" i="1" a="1"/>
  <c r="N758" i="1" s="1"/>
  <c r="M758" i="1" a="1"/>
  <c r="M758" i="1"/>
  <c r="BD757" i="1" a="1"/>
  <c r="BD757" i="1"/>
  <c r="BC757" i="1" a="1"/>
  <c r="BC757" i="1" s="1"/>
  <c r="T757" i="1" a="1"/>
  <c r="T757" i="1"/>
  <c r="S757" i="1" a="1"/>
  <c r="S757" i="1"/>
  <c r="N757" i="1" a="1"/>
  <c r="N757" i="1" s="1"/>
  <c r="M757" i="1" a="1"/>
  <c r="M757" i="1"/>
  <c r="BD756" i="1" a="1"/>
  <c r="BD756" i="1"/>
  <c r="BC756" i="1" a="1"/>
  <c r="BC756" i="1" s="1"/>
  <c r="T756" i="1" a="1"/>
  <c r="T756" i="1"/>
  <c r="S756" i="1" a="1"/>
  <c r="S756" i="1"/>
  <c r="N756" i="1" a="1"/>
  <c r="N756" i="1" s="1"/>
  <c r="M756" i="1" a="1"/>
  <c r="M756" i="1"/>
  <c r="BD755" i="1" a="1"/>
  <c r="BD755" i="1"/>
  <c r="BC755" i="1" a="1"/>
  <c r="BC755" i="1" s="1"/>
  <c r="T755" i="1" a="1"/>
  <c r="T755" i="1"/>
  <c r="S755" i="1" a="1"/>
  <c r="S755" i="1"/>
  <c r="N755" i="1" a="1"/>
  <c r="N755" i="1" s="1"/>
  <c r="M755" i="1" a="1"/>
  <c r="M755" i="1"/>
  <c r="BD754" i="1" a="1"/>
  <c r="BD754" i="1"/>
  <c r="BC754" i="1" a="1"/>
  <c r="BC754" i="1" s="1"/>
  <c r="T754" i="1" a="1"/>
  <c r="T754" i="1"/>
  <c r="S754" i="1" a="1"/>
  <c r="S754" i="1"/>
  <c r="N754" i="1" a="1"/>
  <c r="N754" i="1" s="1"/>
  <c r="M754" i="1" a="1"/>
  <c r="M754" i="1"/>
  <c r="BD753" i="1" a="1"/>
  <c r="BD753" i="1"/>
  <c r="BC753" i="1" a="1"/>
  <c r="BC753" i="1" s="1"/>
  <c r="T753" i="1" a="1"/>
  <c r="T753" i="1"/>
  <c r="S753" i="1" a="1"/>
  <c r="S753" i="1"/>
  <c r="N753" i="1" a="1"/>
  <c r="N753" i="1" s="1"/>
  <c r="M753" i="1" a="1"/>
  <c r="M753" i="1"/>
  <c r="BD752" i="1" a="1"/>
  <c r="BD752" i="1"/>
  <c r="BC752" i="1" a="1"/>
  <c r="BC752" i="1" s="1"/>
  <c r="T752" i="1" a="1"/>
  <c r="T752" i="1"/>
  <c r="S752" i="1" a="1"/>
  <c r="S752" i="1"/>
  <c r="N752" i="1" a="1"/>
  <c r="N752" i="1" s="1"/>
  <c r="M752" i="1" a="1"/>
  <c r="M752" i="1"/>
  <c r="BD751" i="1" a="1"/>
  <c r="BD751" i="1"/>
  <c r="BC751" i="1" a="1"/>
  <c r="BC751" i="1" s="1"/>
  <c r="T751" i="1" a="1"/>
  <c r="T751" i="1"/>
  <c r="S751" i="1" a="1"/>
  <c r="S751" i="1"/>
  <c r="N751" i="1" a="1"/>
  <c r="N751" i="1" s="1"/>
  <c r="M751" i="1" a="1"/>
  <c r="M751" i="1"/>
  <c r="BD750" i="1" a="1"/>
  <c r="BD750" i="1"/>
  <c r="BC750" i="1" a="1"/>
  <c r="BC750" i="1" s="1"/>
  <c r="T750" i="1" a="1"/>
  <c r="T750" i="1"/>
  <c r="S750" i="1" a="1"/>
  <c r="S750" i="1" s="1"/>
  <c r="N750" i="1" a="1"/>
  <c r="N750" i="1" s="1"/>
  <c r="M750" i="1" a="1"/>
  <c r="M750" i="1"/>
  <c r="BD749" i="1" a="1"/>
  <c r="BD749" i="1"/>
  <c r="BC749" i="1" a="1"/>
  <c r="BC749" i="1" s="1"/>
  <c r="T749" i="1" a="1"/>
  <c r="T749" i="1"/>
  <c r="S749" i="1" a="1"/>
  <c r="S749" i="1" s="1"/>
  <c r="N749" i="1" a="1"/>
  <c r="N749" i="1" s="1"/>
  <c r="M749" i="1" a="1"/>
  <c r="M749" i="1"/>
  <c r="BD748" i="1" a="1"/>
  <c r="BD748" i="1" s="1"/>
  <c r="BC748" i="1" a="1"/>
  <c r="BC748" i="1" s="1"/>
  <c r="T748" i="1" a="1"/>
  <c r="T748" i="1"/>
  <c r="S748" i="1" a="1"/>
  <c r="S748" i="1" s="1"/>
  <c r="N748" i="1" a="1"/>
  <c r="N748" i="1" s="1"/>
  <c r="M748" i="1" a="1"/>
  <c r="M748" i="1"/>
  <c r="BD747" i="1" a="1"/>
  <c r="BD747" i="1" s="1"/>
  <c r="BC747" i="1" a="1"/>
  <c r="BC747" i="1" s="1"/>
  <c r="T747" i="1" a="1"/>
  <c r="T747" i="1"/>
  <c r="S747" i="1" a="1"/>
  <c r="S747" i="1" s="1"/>
  <c r="N747" i="1" a="1"/>
  <c r="N747" i="1" s="1"/>
  <c r="M747" i="1" a="1"/>
  <c r="M747" i="1" s="1"/>
  <c r="BD746" i="1" a="1"/>
  <c r="BD746" i="1" s="1"/>
  <c r="BC746" i="1" a="1"/>
  <c r="BC746" i="1" s="1"/>
  <c r="T746" i="1" a="1"/>
  <c r="T746" i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/>
  <c r="S745" i="1" a="1"/>
  <c r="S745" i="1" s="1"/>
  <c r="C728" i="11" s="1"/>
  <c r="N745" i="1" a="1"/>
  <c r="N745" i="1" s="1"/>
  <c r="AN745" i="1" s="1"/>
  <c r="M745" i="1" a="1"/>
  <c r="M745" i="1"/>
  <c r="BD744" i="1" a="1"/>
  <c r="BD744" i="1" s="1"/>
  <c r="BC744" i="1" a="1"/>
  <c r="BC744" i="1" s="1"/>
  <c r="T744" i="1" a="1"/>
  <c r="T744" i="1" s="1"/>
  <c r="D727" i="11" s="1"/>
  <c r="S744" i="1" a="1"/>
  <c r="S744" i="1" s="1"/>
  <c r="C727" i="11" s="1"/>
  <c r="N744" i="1" a="1"/>
  <c r="N744" i="1" s="1"/>
  <c r="AN744" i="1" s="1"/>
  <c r="M744" i="1" a="1"/>
  <c r="M744" i="1" s="1"/>
  <c r="G727" i="11" s="1"/>
  <c r="BD743" i="1" a="1"/>
  <c r="BD743" i="1" s="1"/>
  <c r="BC743" i="1" a="1"/>
  <c r="BC743" i="1" s="1"/>
  <c r="T743" i="1" a="1"/>
  <c r="T743" i="1" s="1"/>
  <c r="D726" i="11" s="1"/>
  <c r="S743" i="1" a="1"/>
  <c r="S743" i="1" s="1"/>
  <c r="C726" i="11" s="1"/>
  <c r="N743" i="1" a="1"/>
  <c r="N743" i="1" s="1"/>
  <c r="AN743" i="1" s="1"/>
  <c r="M743" i="1" a="1"/>
  <c r="M743" i="1" s="1"/>
  <c r="G726" i="11" s="1"/>
  <c r="BD742" i="1" a="1"/>
  <c r="BD742" i="1" s="1"/>
  <c r="BC742" i="1" a="1"/>
  <c r="BC742" i="1" s="1"/>
  <c r="T742" i="1" a="1"/>
  <c r="T742" i="1"/>
  <c r="S742" i="1" a="1"/>
  <c r="S742" i="1" s="1"/>
  <c r="C725" i="11" s="1"/>
  <c r="N742" i="1" a="1"/>
  <c r="N742" i="1" s="1"/>
  <c r="AN742" i="1" s="1"/>
  <c r="M742" i="1" a="1"/>
  <c r="M742" i="1"/>
  <c r="BD741" i="1" a="1"/>
  <c r="BD741" i="1" s="1"/>
  <c r="BC741" i="1" a="1"/>
  <c r="BC741" i="1" s="1"/>
  <c r="T741" i="1" a="1"/>
  <c r="T741" i="1" s="1"/>
  <c r="D724" i="11" s="1"/>
  <c r="S741" i="1" a="1"/>
  <c r="S741" i="1" s="1"/>
  <c r="C724" i="11" s="1"/>
  <c r="N741" i="1" a="1"/>
  <c r="N741" i="1" s="1"/>
  <c r="AN741" i="1" s="1"/>
  <c r="M741" i="1" a="1"/>
  <c r="M741" i="1" s="1"/>
  <c r="G724" i="11" s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 s="1"/>
  <c r="G723" i="11" s="1"/>
  <c r="BD739" i="1" a="1"/>
  <c r="BD739" i="1" s="1"/>
  <c r="BC739" i="1" a="1"/>
  <c r="BC739" i="1" s="1"/>
  <c r="T739" i="1" a="1"/>
  <c r="T739" i="1" s="1"/>
  <c r="D722" i="11" s="1"/>
  <c r="S739" i="1" a="1"/>
  <c r="S739" i="1" s="1"/>
  <c r="C722" i="11" s="1"/>
  <c r="N739" i="1" a="1"/>
  <c r="N739" i="1" s="1"/>
  <c r="AN739" i="1" s="1"/>
  <c r="M739" i="1" a="1"/>
  <c r="M739" i="1" s="1"/>
  <c r="G722" i="11" s="1"/>
  <c r="BD738" i="1" a="1"/>
  <c r="BD738" i="1" s="1"/>
  <c r="BC738" i="1" a="1"/>
  <c r="BC738" i="1" s="1"/>
  <c r="T738" i="1" a="1"/>
  <c r="T738" i="1" s="1"/>
  <c r="D721" i="11" s="1"/>
  <c r="S738" i="1" a="1"/>
  <c r="S738" i="1" s="1"/>
  <c r="C721" i="11" s="1"/>
  <c r="N738" i="1" a="1"/>
  <c r="N738" i="1" s="1"/>
  <c r="AN738" i="1" s="1"/>
  <c r="M738" i="1" a="1"/>
  <c r="M738" i="1" s="1"/>
  <c r="G721" i="11" s="1"/>
  <c r="BD737" i="1" a="1"/>
  <c r="BD737" i="1" s="1"/>
  <c r="BC737" i="1" a="1"/>
  <c r="BC737" i="1" s="1"/>
  <c r="T737" i="1" a="1"/>
  <c r="T737" i="1"/>
  <c r="S737" i="1" a="1"/>
  <c r="S737" i="1" s="1"/>
  <c r="C720" i="11" s="1"/>
  <c r="N737" i="1" a="1"/>
  <c r="N737" i="1"/>
  <c r="AN737" i="1" s="1"/>
  <c r="M737" i="1" a="1"/>
  <c r="M737" i="1" s="1"/>
  <c r="G720" i="11" s="1"/>
  <c r="BD736" i="1" a="1"/>
  <c r="BD736" i="1" s="1"/>
  <c r="BC736" i="1" a="1"/>
  <c r="BC736" i="1" s="1"/>
  <c r="T736" i="1" a="1"/>
  <c r="T736" i="1" s="1"/>
  <c r="D719" i="11" s="1"/>
  <c r="S736" i="1" a="1"/>
  <c r="S736" i="1" s="1"/>
  <c r="C719" i="11" s="1"/>
  <c r="N736" i="1" a="1"/>
  <c r="N736" i="1" s="1"/>
  <c r="AN736" i="1" s="1"/>
  <c r="M736" i="1" a="1"/>
  <c r="M736" i="1" s="1"/>
  <c r="G719" i="11" s="1"/>
  <c r="BD735" i="1" a="1"/>
  <c r="BD735" i="1" s="1"/>
  <c r="BC735" i="1" a="1"/>
  <c r="BC735" i="1" s="1"/>
  <c r="T735" i="1" a="1"/>
  <c r="T735" i="1" s="1"/>
  <c r="D718" i="11" s="1"/>
  <c r="S735" i="1" a="1"/>
  <c r="S735" i="1" s="1"/>
  <c r="C718" i="11" s="1"/>
  <c r="N735" i="1" a="1"/>
  <c r="N735" i="1" s="1"/>
  <c r="AN735" i="1" s="1"/>
  <c r="M735" i="1" a="1"/>
  <c r="M735" i="1" s="1"/>
  <c r="F733" i="13" s="1"/>
  <c r="BD734" i="1" a="1"/>
  <c r="BD734" i="1" s="1"/>
  <c r="BC734" i="1" a="1"/>
  <c r="BC734" i="1" s="1"/>
  <c r="T734" i="1" a="1"/>
  <c r="T734" i="1" s="1"/>
  <c r="D717" i="11" s="1"/>
  <c r="S734" i="1" a="1"/>
  <c r="S734" i="1" s="1"/>
  <c r="C717" i="11" s="1"/>
  <c r="N734" i="1" a="1"/>
  <c r="N734" i="1" s="1"/>
  <c r="AN734" i="1" s="1"/>
  <c r="M734" i="1" a="1"/>
  <c r="M734" i="1" s="1"/>
  <c r="F732" i="13" s="1"/>
  <c r="BD733" i="1" a="1"/>
  <c r="BD733" i="1" s="1"/>
  <c r="BC733" i="1" a="1"/>
  <c r="BC733" i="1" s="1"/>
  <c r="T733" i="1" a="1"/>
  <c r="T733" i="1" s="1"/>
  <c r="D716" i="11" s="1"/>
  <c r="S733" i="1" a="1"/>
  <c r="S733" i="1" s="1"/>
  <c r="C716" i="11" s="1"/>
  <c r="N733" i="1" a="1"/>
  <c r="N733" i="1" s="1"/>
  <c r="AN733" i="1" s="1"/>
  <c r="M733" i="1" a="1"/>
  <c r="M733" i="1" s="1"/>
  <c r="G716" i="11" s="1"/>
  <c r="BD732" i="1" a="1"/>
  <c r="BD732" i="1" s="1"/>
  <c r="BC732" i="1" a="1"/>
  <c r="BC732" i="1" s="1"/>
  <c r="T732" i="1" a="1"/>
  <c r="T732" i="1" s="1"/>
  <c r="D715" i="11" s="1"/>
  <c r="S732" i="1" a="1"/>
  <c r="S732" i="1" s="1"/>
  <c r="C715" i="11" s="1"/>
  <c r="N732" i="1" a="1"/>
  <c r="N732" i="1" s="1"/>
  <c r="AN732" i="1" s="1"/>
  <c r="M732" i="1" a="1"/>
  <c r="M732" i="1" s="1"/>
  <c r="G715" i="11" s="1"/>
  <c r="BD731" i="1" a="1"/>
  <c r="BD731" i="1" s="1"/>
  <c r="BC731" i="1" a="1"/>
  <c r="BC731" i="1" s="1"/>
  <c r="T731" i="1" a="1"/>
  <c r="T731" i="1" s="1"/>
  <c r="D714" i="11" s="1"/>
  <c r="S731" i="1" a="1"/>
  <c r="S731" i="1" s="1"/>
  <c r="C714" i="11" s="1"/>
  <c r="N731" i="1" a="1"/>
  <c r="N731" i="1" s="1"/>
  <c r="AN731" i="1" s="1"/>
  <c r="M731" i="1" a="1"/>
  <c r="M731" i="1" s="1"/>
  <c r="G714" i="11" s="1"/>
  <c r="BD730" i="1" a="1"/>
  <c r="BD730" i="1" s="1"/>
  <c r="BC730" i="1" a="1"/>
  <c r="BC730" i="1" s="1"/>
  <c r="T730" i="1" a="1"/>
  <c r="T730" i="1"/>
  <c r="S730" i="1" a="1"/>
  <c r="S730" i="1" s="1"/>
  <c r="C713" i="11" s="1"/>
  <c r="N730" i="1" a="1"/>
  <c r="N730" i="1" s="1"/>
  <c r="AN730" i="1" s="1"/>
  <c r="M730" i="1" a="1"/>
  <c r="M730" i="1" s="1"/>
  <c r="G713" i="11" s="1"/>
  <c r="BD729" i="1" a="1"/>
  <c r="BD729" i="1" s="1"/>
  <c r="BC729" i="1" a="1"/>
  <c r="BC729" i="1" s="1"/>
  <c r="T729" i="1" a="1"/>
  <c r="T729" i="1" s="1"/>
  <c r="D712" i="11" s="1"/>
  <c r="S729" i="1" a="1"/>
  <c r="S729" i="1" s="1"/>
  <c r="C712" i="11" s="1"/>
  <c r="N729" i="1" a="1"/>
  <c r="N729" i="1" s="1"/>
  <c r="AN729" i="1" s="1"/>
  <c r="M729" i="1" a="1"/>
  <c r="M729" i="1" s="1"/>
  <c r="G712" i="11" s="1"/>
  <c r="BD728" i="1" a="1"/>
  <c r="BD728" i="1" s="1"/>
  <c r="BC728" i="1" a="1"/>
  <c r="BC728" i="1" s="1"/>
  <c r="T728" i="1" a="1"/>
  <c r="T728" i="1" s="1"/>
  <c r="S728" i="1" a="1"/>
  <c r="S728" i="1" s="1"/>
  <c r="C711" i="11" s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 s="1"/>
  <c r="C710" i="11" s="1"/>
  <c r="N727" i="1" a="1"/>
  <c r="N727" i="1" s="1"/>
  <c r="AN727" i="1" s="1"/>
  <c r="M727" i="1" a="1"/>
  <c r="M727" i="1" s="1"/>
  <c r="BD726" i="1" a="1"/>
  <c r="BD726" i="1" s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 s="1"/>
  <c r="BC725" i="1" a="1"/>
  <c r="BC725" i="1" s="1"/>
  <c r="T725" i="1" a="1"/>
  <c r="T725" i="1" s="1"/>
  <c r="E724" i="12" s="1"/>
  <c r="S725" i="1" a="1"/>
  <c r="S725" i="1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 s="1"/>
  <c r="N724" i="1" a="1"/>
  <c r="N724" i="1" s="1"/>
  <c r="M724" i="1" a="1"/>
  <c r="M724" i="1" s="1"/>
  <c r="F722" i="13" s="1"/>
  <c r="BD723" i="1" a="1"/>
  <c r="BD723" i="1" s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 s="1"/>
  <c r="BC722" i="1" a="1"/>
  <c r="BC722" i="1" s="1"/>
  <c r="T722" i="1" a="1"/>
  <c r="T722" i="1" s="1"/>
  <c r="E721" i="12" s="1"/>
  <c r="S722" i="1" a="1"/>
  <c r="S722" i="1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 s="1"/>
  <c r="N721" i="1" a="1"/>
  <c r="N721" i="1" s="1"/>
  <c r="M721" i="1" a="1"/>
  <c r="M721" i="1" s="1"/>
  <c r="F719" i="13" s="1"/>
  <c r="BD720" i="1" a="1"/>
  <c r="BD720" i="1" s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 s="1"/>
  <c r="BC719" i="1" a="1"/>
  <c r="BC719" i="1" s="1"/>
  <c r="T719" i="1" a="1"/>
  <c r="T719" i="1" s="1"/>
  <c r="E718" i="12" s="1"/>
  <c r="S719" i="1" a="1"/>
  <c r="S719" i="1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 s="1"/>
  <c r="BC717" i="1" a="1"/>
  <c r="BC717" i="1" s="1"/>
  <c r="T717" i="1" a="1"/>
  <c r="T717" i="1" s="1"/>
  <c r="E716" i="12" s="1"/>
  <c r="S717" i="1" a="1"/>
  <c r="S717" i="1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 s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 s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 s="1"/>
  <c r="BC712" i="1" a="1"/>
  <c r="BC712" i="1" s="1"/>
  <c r="T712" i="1" a="1"/>
  <c r="T712" i="1" s="1"/>
  <c r="E711" i="12" s="1"/>
  <c r="S712" i="1" a="1"/>
  <c r="S712" i="1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 s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 s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F666" i="13"/>
  <c r="BD667" i="1" a="1"/>
  <c r="BD667" i="1" s="1"/>
  <c r="BC667" i="1" a="1"/>
  <c r="BC667" i="1" s="1"/>
  <c r="D666" i="12"/>
  <c r="BD666" i="1" a="1"/>
  <c r="BD666" i="1" s="1"/>
  <c r="BC666" i="1" a="1"/>
  <c r="BC666" i="1" s="1"/>
  <c r="BD665" i="1" a="1"/>
  <c r="BD665" i="1" s="1"/>
  <c r="BC665" i="1" a="1"/>
  <c r="BC665" i="1" s="1"/>
  <c r="E664" i="12"/>
  <c r="F663" i="13"/>
  <c r="BD664" i="1" a="1"/>
  <c r="BD664" i="1" s="1"/>
  <c r="BC664" i="1" a="1"/>
  <c r="BC664" i="1" s="1"/>
  <c r="D663" i="12"/>
  <c r="BD663" i="1" a="1"/>
  <c r="BD663" i="1" s="1"/>
  <c r="BC663" i="1" a="1"/>
  <c r="BC663" i="1" s="1"/>
  <c r="M663" i="1" a="1"/>
  <c r="M663" i="1" s="1"/>
  <c r="BD662" i="1" a="1"/>
  <c r="BD662" i="1" s="1"/>
  <c r="BC662" i="1" a="1"/>
  <c r="BC662" i="1" s="1"/>
  <c r="E661" i="12"/>
  <c r="F660" i="13"/>
  <c r="BD661" i="1" a="1"/>
  <c r="BD661" i="1" s="1"/>
  <c r="BC661" i="1" a="1"/>
  <c r="BC661" i="1" s="1"/>
  <c r="D660" i="12"/>
  <c r="BD660" i="1" a="1"/>
  <c r="BD660" i="1" s="1"/>
  <c r="BC660" i="1" a="1"/>
  <c r="BC660" i="1" s="1"/>
  <c r="E659" i="12"/>
  <c r="F658" i="13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8" i="1"/>
  <c r="G668" i="1"/>
  <c r="AI668" i="1"/>
  <c r="AJ668" i="1" s="1"/>
  <c r="AY668" i="1"/>
  <c r="BR668" i="1" s="1"/>
  <c r="BF668" i="1"/>
  <c r="A669" i="1"/>
  <c r="G669" i="1"/>
  <c r="AI669" i="1"/>
  <c r="AJ669" i="1" s="1"/>
  <c r="AY669" i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F674" i="1"/>
  <c r="A675" i="1"/>
  <c r="G675" i="1"/>
  <c r="AI675" i="1"/>
  <c r="AJ675" i="1" s="1"/>
  <c r="AY675" i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F677" i="1"/>
  <c r="A678" i="1"/>
  <c r="G678" i="1"/>
  <c r="AI678" i="1"/>
  <c r="AJ678" i="1" s="1"/>
  <c r="AY678" i="1"/>
  <c r="BF678" i="1"/>
  <c r="A679" i="1"/>
  <c r="G679" i="1"/>
  <c r="AI679" i="1"/>
  <c r="AJ679" i="1" s="1"/>
  <c r="AY679" i="1"/>
  <c r="BF679" i="1"/>
  <c r="A680" i="1"/>
  <c r="G680" i="1"/>
  <c r="AI680" i="1"/>
  <c r="AJ680" i="1" s="1"/>
  <c r="AY680" i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D729" i="11"/>
  <c r="E729" i="11"/>
  <c r="F729" i="11"/>
  <c r="H729" i="11"/>
  <c r="I729" i="11"/>
  <c r="J729" i="11"/>
  <c r="K729" i="11"/>
  <c r="M729" i="11"/>
  <c r="O729" i="11"/>
  <c r="Q729" i="11"/>
  <c r="A730" i="11"/>
  <c r="B730" i="11"/>
  <c r="D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E725" i="12"/>
  <c r="F725" i="12"/>
  <c r="G725" i="12"/>
  <c r="H725" i="12"/>
  <c r="I725" i="12"/>
  <c r="J725" i="12"/>
  <c r="M725" i="12"/>
  <c r="N725" i="12"/>
  <c r="O725" i="12"/>
  <c r="Q725" i="12"/>
  <c r="R725" i="12"/>
  <c r="T725" i="12"/>
  <c r="U725" i="12"/>
  <c r="A726" i="12"/>
  <c r="B726" i="12"/>
  <c r="C726" i="12"/>
  <c r="E726" i="12"/>
  <c r="F726" i="12"/>
  <c r="G726" i="12"/>
  <c r="H726" i="12"/>
  <c r="I726" i="12"/>
  <c r="J726" i="12"/>
  <c r="M726" i="12"/>
  <c r="N726" i="12"/>
  <c r="O726" i="12"/>
  <c r="Q726" i="12"/>
  <c r="R726" i="12"/>
  <c r="T726" i="12"/>
  <c r="U726" i="12"/>
  <c r="A727" i="12"/>
  <c r="B727" i="12"/>
  <c r="C727" i="12"/>
  <c r="E727" i="12"/>
  <c r="F727" i="12"/>
  <c r="G727" i="12"/>
  <c r="H727" i="12"/>
  <c r="I727" i="12"/>
  <c r="J727" i="12"/>
  <c r="K727" i="12"/>
  <c r="M727" i="12"/>
  <c r="N727" i="12"/>
  <c r="O727" i="12"/>
  <c r="Q727" i="12"/>
  <c r="R727" i="12"/>
  <c r="T727" i="12"/>
  <c r="U727" i="12"/>
  <c r="A728" i="12"/>
  <c r="B728" i="12"/>
  <c r="C728" i="12"/>
  <c r="E728" i="12"/>
  <c r="F728" i="12"/>
  <c r="G728" i="12"/>
  <c r="H728" i="12"/>
  <c r="I728" i="12"/>
  <c r="J728" i="12"/>
  <c r="K728" i="12"/>
  <c r="M728" i="12"/>
  <c r="N728" i="12"/>
  <c r="O728" i="12"/>
  <c r="Q728" i="12"/>
  <c r="R728" i="12"/>
  <c r="T728" i="12"/>
  <c r="U728" i="12"/>
  <c r="A729" i="12"/>
  <c r="B729" i="12"/>
  <c r="C729" i="12"/>
  <c r="E729" i="12"/>
  <c r="F729" i="12"/>
  <c r="G729" i="12"/>
  <c r="H729" i="12"/>
  <c r="I729" i="12"/>
  <c r="J729" i="12"/>
  <c r="K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M738" i="12"/>
  <c r="N738" i="12"/>
  <c r="O738" i="12"/>
  <c r="Q738" i="12"/>
  <c r="R738" i="12"/>
  <c r="T738" i="12"/>
  <c r="U738" i="12"/>
  <c r="A739" i="12"/>
  <c r="B739" i="12"/>
  <c r="C739" i="12"/>
  <c r="E739" i="12"/>
  <c r="F739" i="12"/>
  <c r="G739" i="12"/>
  <c r="H739" i="12"/>
  <c r="I739" i="12"/>
  <c r="J739" i="12"/>
  <c r="K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723" i="12" l="1"/>
  <c r="C707" i="11"/>
  <c r="BB679" i="1"/>
  <c r="BB670" i="1"/>
  <c r="BB669" i="1"/>
  <c r="G729" i="11"/>
  <c r="K725" i="12"/>
  <c r="K726" i="12"/>
  <c r="G730" i="11"/>
  <c r="BB678" i="1"/>
  <c r="BB677" i="1"/>
  <c r="BB676" i="1"/>
  <c r="BB675" i="1"/>
  <c r="BB682" i="1"/>
  <c r="BB684" i="1"/>
  <c r="BB673" i="1"/>
  <c r="BB681" i="1"/>
  <c r="BB668" i="1"/>
  <c r="BB667" i="1"/>
  <c r="BB686" i="1"/>
  <c r="BB685" i="1"/>
  <c r="BB672" i="1"/>
  <c r="BB683" i="1"/>
  <c r="BB674" i="1"/>
  <c r="BB680" i="1"/>
  <c r="BB671" i="1"/>
  <c r="D724" i="12"/>
  <c r="C708" i="11"/>
  <c r="AN747" i="1"/>
  <c r="L726" i="12"/>
  <c r="C731" i="11"/>
  <c r="D727" i="12"/>
  <c r="AN753" i="1"/>
  <c r="L732" i="12"/>
  <c r="AN756" i="1"/>
  <c r="L735" i="12"/>
  <c r="AN759" i="1"/>
  <c r="L738" i="12"/>
  <c r="AN760" i="1"/>
  <c r="L739" i="12"/>
  <c r="AN746" i="1"/>
  <c r="L725" i="12"/>
  <c r="D726" i="12"/>
  <c r="C730" i="11"/>
  <c r="AN749" i="1"/>
  <c r="L728" i="12"/>
  <c r="AN750" i="1"/>
  <c r="L729" i="12"/>
  <c r="AN751" i="1"/>
  <c r="L730" i="12"/>
  <c r="AN754" i="1"/>
  <c r="L733" i="12"/>
  <c r="AN757" i="1"/>
  <c r="L736" i="12"/>
  <c r="C743" i="11"/>
  <c r="D739" i="12"/>
  <c r="C729" i="11"/>
  <c r="D725" i="12"/>
  <c r="AN748" i="1"/>
  <c r="L727" i="12"/>
  <c r="C732" i="11"/>
  <c r="D728" i="12"/>
  <c r="D729" i="12"/>
  <c r="C733" i="11"/>
  <c r="AN752" i="1"/>
  <c r="L731" i="12"/>
  <c r="AN755" i="1"/>
  <c r="L734" i="12"/>
  <c r="AN758" i="1"/>
  <c r="L737" i="12"/>
  <c r="AN761" i="1"/>
  <c r="L740" i="12"/>
  <c r="D716" i="12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<sst xmlns="http://schemas.openxmlformats.org/spreadsheetml/2006/main" count="14390" uniqueCount="1987">
  <si>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</si>
  <si>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</si>
  <si>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</si>
  <si>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</si>
  <si>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</si>
  <si>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</si>
  <si>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</si>
  <si>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</si>
  <si>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</si>
  <si>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</si>
  <si>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</si>
  <si>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</si>
  <si>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</si>
  <si>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</si>
  <si>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</si>
  <si>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</si>
  <si>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</si>
  <si>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</si>
  <si>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</si>
  <si>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</si>
  <si>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</si>
  <si>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</si>
  <si>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</si>
  <si>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</si>
  <si>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</si>
  <si>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</si>
  <si>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</si>
  <si>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</si>
  <si>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</si>
  <si>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</si>
  <si>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</si>
  <si>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</si>
  <si>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</si>
  <si>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</si>
  <si>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</si>
  <si>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</si>
  <si>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</si>
  <si>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</si>
  <si>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</si>
  <si>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</si>
  <si>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</si>
  <si>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</si>
  <si>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</si>
  <si>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</si>
  <si>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</si>
  <si>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</si>
  <si>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</si>
  <si>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</si>
  <si>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</si>
  <si>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</si>
  <si>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</si>
  <si>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</si>
  <si>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</si>
  <si>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</si>
  <si>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</si>
  <si>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</si>
  <si>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</si>
  <si>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</si>
  <si>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</si>
  <si>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</si>
  <si>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</si>
  <si>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</si>
  <si>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</si>
  <si>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</si>
  <si>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</si>
  <si>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</si>
  <si>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</si>
  <si>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</si>
  <si>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</si>
  <si>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</si>
  <si>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</si>
  <si>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</si>
  <si>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</si>
  <si>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</si>
  <si>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</si>
  <si>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</si>
  <si>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</si>
  <si>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</si>
  <si>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</si>
  <si>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</si>
  <si>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</si>
  <si>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</si>
  <si>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</si>
  <si>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</si>
  <si>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</si>
  <si>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</si>
  <si>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</si>
  <si>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</si>
  <si>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</si>
  <si>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</si>
  <si>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</si>
  <si>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</si>
  <si>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</si>
  <si>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</si>
  <si>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</si>
  <si>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</si>
  <si>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</si>
  <si>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</si>
  <si>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</si>
  <si>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</si>
  <si>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</si>
  <si>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</si>
  <si>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</si>
  <si>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</si>
  <si>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</si>
  <si>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</si>
  <si>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</si>
  <si>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</si>
  <si>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</si>
  <si>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</si>
  <si>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</si>
  <si>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</si>
  <si>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</si>
  <si>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</si>
  <si>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</si>
  <si>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</si>
  <si>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</si>
  <si>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</si>
  <si>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</si>
  <si>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</si>
  <si>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</si>
  <si>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</si>
  <si>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</si>
  <si>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</si>
  <si>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</si>
  <si>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</si>
  <si>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</si>
  <si>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</si>
  <si>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</si>
  <si>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</si>
  <si>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</si>
  <si>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</si>
  <si>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</si>
  <si>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</si>
  <si>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</si>
  <si>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</si>
  <si>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</si>
  <si>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</si>
  <si>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</si>
  <si>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</si>
  <si>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</si>
  <si>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</si>
  <si>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</si>
  <si>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</si>
  <si>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</si>
  <si>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</si>
  <si>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</si>
  <si>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</si>
  <si>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</si>
  <si>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</si>
  <si>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</si>
  <si>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</si>
  <si>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</si>
  <si>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</si>
  <si>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</si>
  <si>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</si>
  <si>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</si>
  <si>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</si>
  <si>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</si>
  <si>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</si>
  <si>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</si>
  <si>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</si>
  <si>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</si>
  <si>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</si>
  <si>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</si>
  <si>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</si>
  <si>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</si>
  <si>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</si>
  <si>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</si>
  <si>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</si>
  <si>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</si>
  <si>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</si>
  <si>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</si>
  <si>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</si>
  <si>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</si>
  <si>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</si>
  <si>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</si>
  <si>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</si>
  <si>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</si>
  <si>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</si>
  <si>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</si>
  <si>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</si>
  <si>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</si>
  <si>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</si>
  <si>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</si>
  <si>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</si>
  <si>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</si>
  <si>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</si>
  <si>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</si>
  <si>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</si>
  <si>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</si>
  <si>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</si>
  <si>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</si>
  <si>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</si>
  <si>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</si>
  <si>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</si>
  <si>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</si>
  <si>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</si>
  <si>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</si>
  <si>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</si>
  <si>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</si>
  <si>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</si>
  <si>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</si>
  <si>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</si>
  <si>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</si>
  <si>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</si>
  <si>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</si>
  <si>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</si>
  <si>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</si>
  <si>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</si>
  <si>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</si>
  <si>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</si>
  <si>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</si>
  <si>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</si>
  <si>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</si>
  <si>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</si>
  <si>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</si>
  <si>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</si>
  <si>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</si>
  <si>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</si>
  <si>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</si>
  <si>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</si>
  <si>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</si>
  <si>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</si>
  <si>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</si>
  <si>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</si>
  <si>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</si>
  <si>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</si>
  <si>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</si>
  <si>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</si>
  <si>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</si>
  <si>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</si>
  <si>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</si>
  <si>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</si>
  <si>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</si>
  <si>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</si>
  <si>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</si>
  <si>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</si>
  <si>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</si>
  <si>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</si>
  <si>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</si>
  <si>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</si>
  <si>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</si>
  <si>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</si>
  <si>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</si>
  <si>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</si>
  <si>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</si>
  <si>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</si>
  <si>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</si>
  <si>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</si>
  <si>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</si>
  <si>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</si>
  <si>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</si>
  <si>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</si>
  <si>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</si>
  <si>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</si>
  <si>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</si>
  <si>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</si>
  <si>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</si>
  <si>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</si>
  <si>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</si>
  <si>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</si>
  <si>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</si>
  <si>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</si>
  <si>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</si>
  <si>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</si>
  <si>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</si>
  <si>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</si>
  <si>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</si>
  <si>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</si>
  <si>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</si>
  <si>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</si>
  <si>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</si>
  <si>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</si>
  <si>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</si>
  <si>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</si>
  <si>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</si>
  <si>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</si>
  <si>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</si>
  <si>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</si>
  <si>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</si>
  <si>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</si>
  <si>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</si>
  <si>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</si>
  <si>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</si>
  <si>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</si>
  <si>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</si>
  <si>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</si>
  <si>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</si>
  <si>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</si>
  <si>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</si>
  <si>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</si>
  <si>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</si>
  <si>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</si>
  <si>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</si>
  <si>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</si>
  <si>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</si>
  <si>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</si>
  <si>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</si>
  <si>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</si>
  <si>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</si>
  <si>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</si>
  <si>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</si>
  <si>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</si>
  <si>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</si>
  <si>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</si>
  <si>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</si>
  <si>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</si>
  <si>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</si>
  <si>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</si>
  <si>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</si>
  <si>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</si>
  <si>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</si>
  <si>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</si>
  <si>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</si>
  <si>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</si>
  <si>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</si>
  <si>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</si>
  <si>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</si>
  <si>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</si>
  <si>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</si>
  <si>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</si>
  <si>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</si>
  <si>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</si>
  <si>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</si>
  <si>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</si>
  <si>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</si>
  <si>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</si>
  <si>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</si>
  <si>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</si>
  <si>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</si>
  <si>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</si>
  <si>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</si>
  <si>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</si>
  <si>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</si>
  <si>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</si>
  <si>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</si>
  <si>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</si>
  <si>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</si>
  <si>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</si>
  <si>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</si>
  <si>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</si>
  <si>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</si>
  <si>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</si>
  <si>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</si>
  <si>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</si>
  <si>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</si>
  <si>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</si>
  <si>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</si>
  <si>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</si>
  <si>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</si>
  <si>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</si>
  <si>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</si>
  <si>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</si>
  <si>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</si>
  <si>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</si>
  <si>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</si>
  <si>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</si>
  <si>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</si>
  <si>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</si>
  <si>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</si>
  <si>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</si>
  <si>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</si>
  <si>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</si>
  <si>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</si>
  <si>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</si>
  <si>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</si>
  <si>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</si>
  <si>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</si>
  <si>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</si>
  <si>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</si>
  <si>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</si>
  <si>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</si>
  <si>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</si>
  <si>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</si>
  <si>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</si>
  <si>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</si>
  <si>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</si>
  <si>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</si>
  <si>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</si>
  <si>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</si>
  <si>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</si>
  <si>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</si>
  <si>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</si>
  <si>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</si>
  <si>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</si>
  <si>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</si>
  <si>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</si>
  <si>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</si>
  <si>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</si>
  <si>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</si>
  <si>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</si>
  <si>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</si>
  <si>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</si>
  <si>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</si>
  <si>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</si>
  <si>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</si>
  <si>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</si>
  <si>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</si>
  <si>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</si>
  <si>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</si>
  <si>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</si>
  <si>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</si>
  <si>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</si>
  <si>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</si>
  <si>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</si>
  <si>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</si>
  <si>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</si>
  <si>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</si>
  <si>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</si>
  <si>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</si>
  <si>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</si>
  <si>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</si>
  <si>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</si>
  <si>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</si>
  <si>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</si>
  <si>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</si>
  <si>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</si>
  <si>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</si>
  <si>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</si>
  <si>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</si>
  <si>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</si>
  <si>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</si>
  <si>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</si>
  <si>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</si>
  <si>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</si>
  <si>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</si>
  <si>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</si>
  <si>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</si>
  <si>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</si>
  <si>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</si>
  <si>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</si>
  <si>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</si>
  <si>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</si>
  <si>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</si>
  <si>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</si>
  <si>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</si>
  <si>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</si>
  <si>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</si>
  <si>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</si>
  <si>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</si>
  <si>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</si>
  <si>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</si>
  <si>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</si>
  <si>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</si>
  <si>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</si>
  <si>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</si>
  <si>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</si>
  <si>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</si>
  <si>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</si>
  <si>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</si>
  <si>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</si>
  <si>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</si>
  <si>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</si>
  <si>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</si>
  <si>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</si>
  <si>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</si>
  <si>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</si>
  <si>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</si>
  <si>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</si>
  <si>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</si>
  <si>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</si>
  <si>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</si>
  <si>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</si>
  <si>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</si>
  <si>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</si>
  <si>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</si>
  <si>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</si>
  <si>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</si>
  <si>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</si>
  <si>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</si>
  <si>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</si>
  <si>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</si>
  <si>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</si>
  <si>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</si>
  <si>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</si>
  <si>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</si>
  <si>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</si>
  <si>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</si>
  <si>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</si>
  <si>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</si>
  <si>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</si>
  <si>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</si>
  <si>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</si>
  <si>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</si>
  <si>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</si>
  <si>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</si>
  <si>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</si>
  <si>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</si>
  <si>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</si>
  <si>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</si>
  <si>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</si>
  <si>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</si>
  <si>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</si>
  <si>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</si>
  <si>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</si>
  <si>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</si>
  <si>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</si>
  <si>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</si>
  <si>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</si>
  <si>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</si>
  <si>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</si>
  <si>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</si>
  <si>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</si>
  <si>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</si>
  <si>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</si>
  <si>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</si>
  <si>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</si>
  <si>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</si>
  <si>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</si>
  <si>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</si>
  <si>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</si>
  <si>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</si>
  <si>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</si>
  <si>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</si>
  <si>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</si>
  <si>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</si>
  <si>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</si>
  <si>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</si>
  <si>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</si>
  <si>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</si>
  <si>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</si>
  <si>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</si>
  <si>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</si>
  <si>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</si>
  <si>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</si>
  <si>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</si>
  <si>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</si>
  <si>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</si>
  <si>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</si>
  <si>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</si>
  <si>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</si>
  <si>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</si>
  <si>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</si>
  <si>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</si>
  <si>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</si>
  <si>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</si>
  <si>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</si>
  <si>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</si>
  <si>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</si>
  <si>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</si>
  <si>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</si>
  <si>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</si>
  <si>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</si>
  <si>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</si>
  <si>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</si>
  <si>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</si>
  <si>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</si>
  <si>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</si>
  <si>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</si>
  <si>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</si>
  <si>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</si>
  <si>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</si>
  <si>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</si>
  <si>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</si>
  <si>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</si>
  <si>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</si>
  <si>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</si>
  <si>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</si>
  <si>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</si>
  <si>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</si>
  <si>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</si>
  <si>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</si>
  <si>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</si>
  <si>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</si>
  <si>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</si>
  <si>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</si>
  <si>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</si>
  <si>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</si>
  <si>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</si>
  <si>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</si>
  <si>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</si>
  <si>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</si>
  <si>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</si>
  <si>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</si>
  <si>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</si>
  <si>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</si>
  <si>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</si>
  <si>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</si>
  <si>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</si>
  <si>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</si>
  <si>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</si>
  <si>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</si>
  <si>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</si>
  <si>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</si>
  <si>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</si>
  <si>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</si>
  <si>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</si>
  <si>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</si>
  <si>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</si>
  <si>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</si>
  <si>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</si>
  <si>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</si>
  <si>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</si>
  <si>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</si>
  <si>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</si>
  <si>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</si>
  <si>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</si>
  <si>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</si>
  <si>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</si>
  <si>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</si>
  <si>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</si>
  <si>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</si>
  <si>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</si>
  <si>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</si>
  <si>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</si>
  <si>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</si>
  <si>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</si>
  <si>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</si>
  <si>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</si>
  <si>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</si>
  <si>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</si>
  <si>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</si>
  <si>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</si>
  <si>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</si>
  <si>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</si>
  <si>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</si>
  <si>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</si>
  <si>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</si>
  <si>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</si>
  <si>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</si>
  <si>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</si>
  <si>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</si>
  <si>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</si>
  <si>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</si>
  <si>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</si>
  <si>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</si>
  <si>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</si>
  <si>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</si>
  <si>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</si>
  <si>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</si>
  <si>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</si>
  <si>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</si>
  <si>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</si>
  <si>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</si>
  <si>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</si>
  <si>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</si>
  <si>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</si>
  <si>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</si>
  <si>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</si>
  <si>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</si>
  <si>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</si>
  <si>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</si>
  <si>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</si>
  <si>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</si>
  <si>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</si>
  <si>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</si>
  <si>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</si>
  <si>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</si>
  <si>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</si>
  <si>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</si>
  <si>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</si>
  <si>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</si>
  <si>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</si>
  <si>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</si>
  <si>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</si>
  <si>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</si>
  <si>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</si>
  <si>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</si>
  <si>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</si>
  <si>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</si>
  <si>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</si>
  <si>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</si>
  <si>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</si>
  <si>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</si>
  <si>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</si>
  <si>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</si>
  <si>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</si>
  <si>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</si>
  <si>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</si>
  <si>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</si>
  <si>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</si>
  <si>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</si>
  <si>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</si>
  <si>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</si>
  <si>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</si>
  <si>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</si>
  <si>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</si>
  <si>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</si>
  <si>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</si>
  <si>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</si>
  <si>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</si>
  <si>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</si>
  <si>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</si>
  <si>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</si>
  <si>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</si>
  <si>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</si>
  <si>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</si>
  <si>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</si>
  <si>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</si>
  <si>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</si>
  <si>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</si>
  <si>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</si>
  <si>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</si>
  <si>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</si>
  <si>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</si>
  <si>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</si>
  <si>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</si>
  <si>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</si>
  <si>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</si>
  <si>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</si>
  <si>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</si>
  <si>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</si>
  <si>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</si>
  <si>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</si>
  <si>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</si>
  <si>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</si>
  <si>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</si>
  <si>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</si>
  <si>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</si>
  <si>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</si>
  <si>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</si>
  <si>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</si>
  <si>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</si>
  <si>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</si>
  <si>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</si>
  <si>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</si>
  <si>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</si>
  <si>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</si>
  <si>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</si>
  <si>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</si>
  <si>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</si>
  <si>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</si>
  <si>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</si>
  <si>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</si>
  <si>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</si>
  <si>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</si>
  <si>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</si>
  <si>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</si>
  <si>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</si>
  <si>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</si>
  <si>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</si>
  <si>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</si>
  <si>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</si>
  <si>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</si>
  <si>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</si>
  <si>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</si>
  <si>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</si>
  <si>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</si>
  <si>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</si>
  <si>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</si>
  <si>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</si>
  <si>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</si>
  <si>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</si>
  <si>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</si>
  <si>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</si>
  <si>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</si>
  <si>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</si>
  <si>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</si>
  <si>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</si>
  <si>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</si>
  <si>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</si>
  <si>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</si>
  <si>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</si>
  <si>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</si>
  <si>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</si>
  <si>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</si>
  <si>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</si>
  <si>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</si>
  <si>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</si>
  <si>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</si>
  <si>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</si>
  <si>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</si>
  <si>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</si>
  <si>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</si>
  <si>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</si>
  <si>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</si>
  <si>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</si>
  <si>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</si>
  <si>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</si>
  <si>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</si>
  <si>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</si>
  <si>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</si>
  <si>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</si>
  <si>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</si>
  <si>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</si>
  <si>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</si>
  <si>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</si>
  <si>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</si>
  <si>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</si>
  <si>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</si>
  <si>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</si>
  <si>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</si>
  <si>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</si>
  <si>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</si>
  <si>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</si>
  <si>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</si>
  <si>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</si>
  <si>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</si>
  <si>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</si>
  <si>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</si>
  <si>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</si>
  <si>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</si>
  <si>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</si>
  <si>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</si>
  <si>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</si>
  <si>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</si>
  <si>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</si>
  <si>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</si>
  <si>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</si>
  <si>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</si>
  <si>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</si>
  <si>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</si>
  <si>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</si>
  <si>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</si>
  <si>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</si>
  <si>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</si>
  <si>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</si>
  <si>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</si>
  <si>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</si>
  <si>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</si>
  <si>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</si>
  <si>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</si>
  <si>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</si>
  <si>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</si>
  <si>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</si>
  <si>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</si>
  <si>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</si>
  <si>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</si>
  <si>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</si>
  <si>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</si>
  <si>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</si>
  <si>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</si>
  <si>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</si>
  <si>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</si>
  <si>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</si>
  <si>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</si>
  <si>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</si>
  <si>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</si>
  <si>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</si>
  <si>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</si>
  <si>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</si>
  <si>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</si>
  <si>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</si>
  <si>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</si>
  <si>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</si>
  <si>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</si>
  <si>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</si>
  <si>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</si>
  <si>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</si>
  <si>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</si>
  <si>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</si>
  <si>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</si>
  <si>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</si>
  <si>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</si>
  <si>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</si>
  <si>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</si>
  <si>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</si>
  <si>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</si>
  <si>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</si>
  <si>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</si>
  <si>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</si>
  <si>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</si>
  <si>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</si>
  <si>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</si>
  <si>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</si>
  <si>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</si>
  <si>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</si>
  <si>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</si>
  <si>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</si>
  <si>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</si>
  <si>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</si>
  <si>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</si>
  <si>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</si>
  <si>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</si>
  <si>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</si>
  <si>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</si>
  <si>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</si>
  <si>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</si>
  <si>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</si>
  <si>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</si>
  <si>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</si>
  <si>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</si>
  <si>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</si>
  <si>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</si>
  <si>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</si>
  <si>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</si>
  <si>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</si>
  <si>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</si>
  <si>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</si>
  <si>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</si>
  <si>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</si>
  <si>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</si>
  <si>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</si>
  <si>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</si>
  <si>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</si>
  <si>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</si>
  <si>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</si>
  <si>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</si>
  <si>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</si>
  <si>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</si>
  <si>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</si>
  <si>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</si>
  <si>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</si>
  <si>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</si>
  <si>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</si>
  <si>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</si>
  <si>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</si>
  <si>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</si>
  <si>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</si>
  <si>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</si>
  <si>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</si>
  <si>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</si>
  <si>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</si>
  <si>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</si>
  <si>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</si>
  <si>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</si>
  <si>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</si>
  <si>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</si>
  <si>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</si>
  <si>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</si>
  <si>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</si>
  <si>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</si>
  <si>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</si>
  <si>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</si>
  <si>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</si>
  <si>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</si>
  <si>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</si>
  <si>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</si>
  <si>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</si>
  <si>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</si>
  <si>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</si>
  <si>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</si>
  <si>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</si>
  <si>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</si>
  <si>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</si>
  <si>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</si>
  <si>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</si>
  <si>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</si>
  <si>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</si>
  <si>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</si>
  <si>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</si>
  <si>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</si>
  <si>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</si>
  <si>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</si>
  <si>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</si>
  <si>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</si>
  <si>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</si>
  <si>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</si>
  <si>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</si>
  <si>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</si>
  <si>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</si>
  <si>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</si>
  <si>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</si>
  <si>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</si>
  <si>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</si>
  <si>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</si>
  <si>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</si>
  <si>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</si>
  <si>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</si>
  <si>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</si>
  <si>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</si>
  <si>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</si>
  <si>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</si>
  <si>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</si>
  <si>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</si>
  <si>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</si>
  <si>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</si>
  <si>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</si>
  <si>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</si>
  <si>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</si>
  <si>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</si>
  <si>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</si>
  <si>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</si>
  <si>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</si>
  <si>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</si>
  <si>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</si>
  <si>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</si>
  <si>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</si>
  <si>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</si>
  <si>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</si>
  <si>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</si>
  <si>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</si>
  <si>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</si>
  <si>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</si>
  <si>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</si>
  <si>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</si>
  <si>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</si>
  <si>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</si>
  <si>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</si>
  <si>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</si>
  <si>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</si>
  <si>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</si>
  <si>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</si>
  <si>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</si>
  <si>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</si>
  <si>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</si>
  <si>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</si>
  <si>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</si>
  <si>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</si>
  <si>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</si>
  <si>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</si>
  <si>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</si>
  <si>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</si>
  <si>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</si>
  <si>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</si>
  <si>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</si>
  <si>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</si>
  <si>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</si>
  <si>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</si>
  <si>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</si>
  <si>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</si>
  <si>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</si>
  <si>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</si>
  <si>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</si>
  <si>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</si>
  <si>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</si>
  <si>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</si>
  <si>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</si>
  <si>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</si>
  <si>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</si>
  <si>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</si>
  <si>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</si>
  <si>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</si>
  <si>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</si>
  <si>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</si>
  <si>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</si>
  <si>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</si>
  <si>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</si>
  <si>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</si>
  <si>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</si>
  <si>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</si>
  <si>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</si>
  <si>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</si>
  <si>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</si>
  <si>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</si>
  <si>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</si>
  <si>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</si>
  <si>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</si>
  <si>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</si>
  <si>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</si>
  <si>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</si>
  <si>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</si>
  <si>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</si>
  <si>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</si>
  <si>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</si>
  <si>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</si>
  <si>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</si>
  <si>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</si>
  <si>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</si>
  <si>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</si>
  <si>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</si>
  <si>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</si>
  <si>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</si>
  <si>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</si>
  <si>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</si>
  <si>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</si>
  <si>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</si>
  <si>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</si>
  <si>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</si>
  <si>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</si>
  <si>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</si>
  <si>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</si>
  <si>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</si>
  <si>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</si>
  <si>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</si>
  <si>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</si>
  <si>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</si>
  <si>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</si>
  <si>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</si>
  <si>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</si>
  <si>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</si>
  <si>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</si>
  <si>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</si>
  <si>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</si>
  <si>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</si>
  <si>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</si>
  <si>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</si>
  <si>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</si>
  <si>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</si>
  <si>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</si>
  <si>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</si>
  <si>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</si>
  <si>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</si>
  <si>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</si>
  <si>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</si>
  <si>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</si>
  <si>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</si>
  <si>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</si>
  <si>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</si>
  <si>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</si>
  <si>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</si>
  <si>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</si>
  <si>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</si>
  <si>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</si>
  <si>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</si>
  <si>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</si>
  <si>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</si>
  <si>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</si>
  <si>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</si>
  <si>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</si>
  <si>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</si>
  <si>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</si>
  <si>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</si>
  <si>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</si>
  <si>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</si>
  <si>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</si>
  <si>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</si>
  <si>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</si>
  <si>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</si>
  <si>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</si>
  <si>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</si>
  <si>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</si>
  <si>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</si>
  <si>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</si>
  <si>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</si>
  <si>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</si>
  <si>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</si>
  <si>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</si>
  <si>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</si>
  <si>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</si>
  <si>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</si>
  <si>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</si>
  <si>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</si>
  <si>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</si>
  <si>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</si>
  <si>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</si>
  <si>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</si>
  <si>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</si>
  <si>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</si>
  <si>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</si>
  <si>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</si>
  <si>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</si>
  <si>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</si>
  <si>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</si>
  <si>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</si>
  <si>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</si>
  <si>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</si>
  <si>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</si>
  <si>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</si>
  <si>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</si>
  <si>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</si>
  <si>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</si>
  <si>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</si>
  <si>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</si>
  <si>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</si>
  <si>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</si>
  <si>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</si>
  <si>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</si>
  <si>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</si>
  <si>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</si>
  <si>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</si>
  <si>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</si>
  <si>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</si>
  <si>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</si>
  <si>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</si>
  <si>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</si>
  <si>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</si>
  <si>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</si>
  <si>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</si>
  <si>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</si>
  <si>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</si>
  <si>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</si>
  <si>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</si>
  <si>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</si>
  <si>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</si>
  <si>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</si>
  <si>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</si>
  <si>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</si>
  <si>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</si>
  <si>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</si>
  <si>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</si>
  <si>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</si>
  <si>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</si>
  <si>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</si>
  <si>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</si>
  <si>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</si>
  <si>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</si>
  <si>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</si>
  <si>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</si>
  <si>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</si>
  <si>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</si>
  <si>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</si>
  <si>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</si>
  <si>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</si>
  <si>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</si>
  <si>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</si>
  <si>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</si>
  <si>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</si>
  <si>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</si>
  <si>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</si>
  <si>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</si>
  <si>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</si>
  <si>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</si>
  <si>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</si>
  <si>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</si>
  <si>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</si>
  <si>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</si>
  <si>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</si>
  <si>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</si>
  <si>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</si>
  <si>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</si>
  <si>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</si>
  <si>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</si>
  <si>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</si>
  <si>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</si>
  <si>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</si>
  <si>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</si>
  <si>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</si>
  <si>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</si>
  <si>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</si>
  <si>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</si>
  <si>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</si>
  <si>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</si>
  <si>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</si>
  <si>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</si>
  <si>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</si>
  <si>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</si>
  <si>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</si>
  <si>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</si>
  <si>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</si>
  <si>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</si>
  <si>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</si>
  <si>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</si>
  <si>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</si>
  <si>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</si>
  <si>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</si>
  <si>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</si>
  <si>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</si>
  <si>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</si>
  <si>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</si>
  <si>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</si>
  <si>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</si>
  <si>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</si>
  <si>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</si>
  <si>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</si>
  <si>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</si>
  <si>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</si>
  <si>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</si>
  <si>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</si>
  <si>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</si>
  <si>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</si>
  <si>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</si>
  <si>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</si>
  <si>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</si>
  <si>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</si>
  <si>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</si>
  <si>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</si>
  <si>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</si>
  <si>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</si>
  <si>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</si>
  <si>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</si>
  <si>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</si>
  <si>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</si>
  <si>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</si>
  <si>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</si>
  <si>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</si>
  <si>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</si>
  <si>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</si>
  <si>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</si>
  <si>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</si>
  <si>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</si>
  <si>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</si>
  <si>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</si>
  <si>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</si>
  <si>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</si>
  <si>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</si>
  <si>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</si>
  <si>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</si>
  <si>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</si>
  <si>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</si>
  <si>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</si>
  <si>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</si>
  <si>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</si>
  <si>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</si>
  <si>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</si>
  <si>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</si>
  <si>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</si>
  <si>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</si>
  <si>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</si>
  <si>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</si>
  <si>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</si>
  <si>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</si>
  <si>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</si>
  <si>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</si>
  <si>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</si>
  <si>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</si>
  <si>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</si>
  <si>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</si>
  <si>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</si>
  <si>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</si>
  <si>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</si>
  <si>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</si>
  <si>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</si>
  <si>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</si>
  <si>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</si>
  <si>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</si>
  <si>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</si>
  <si>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</si>
  <si>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</si>
  <si>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</si>
  <si>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</si>
  <si>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</si>
  <si>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</si>
  <si>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</si>
  <si>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</si>
  <si>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</si>
  <si>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</si>
  <si>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</si>
  <si>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</si>
  <si>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</si>
  <si>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</si>
  <si>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</si>
  <si>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</si>
  <si>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</si>
  <si>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</si>
  <si>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</si>
  <si>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</si>
  <si>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</si>
  <si>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</si>
  <si>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</si>
  <si>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</si>
  <si>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</si>
  <si>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</si>
  <si>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</si>
  <si>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</si>
  <si>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</si>
  <si>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</si>
  <si>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</si>
  <si>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</si>
  <si>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</si>
  <si>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</si>
  <si>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</si>
  <si>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</si>
  <si>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</si>
  <si>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</si>
  <si>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</si>
  <si>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</si>
  <si>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</si>
  <si>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</si>
  <si>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</si>
  <si>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</si>
  <si>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</si>
  <si>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</si>
  <si>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</si>
  <si>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</si>
  <si>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</si>
  <si>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</si>
  <si>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</si>
  <si>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</si>
  <si>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</si>
  <si>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</si>
  <si>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</si>
  <si>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</si>
  <si>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</si>
  <si>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</si>
  <si>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</si>
  <si>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</si>
  <si>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</si>
  <si>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</si>
  <si>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</si>
  <si>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</si>
  <si>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</si>
  <si>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</si>
  <si>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</si>
  <si>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</si>
  <si>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</si>
  <si>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</si>
  <si>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</si>
  <si>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</si>
  <si>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</si>
  <si>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</si>
  <si>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</si>
  <si>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</si>
  <si>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</si>
  <si>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</si>
  <si>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</si>
  <si>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</si>
  <si>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</si>
  <si>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</si>
  <si>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</si>
  <si>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</si>
  <si>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</si>
  <si>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</si>
  <si>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</si>
  <si>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</si>
  <si>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</si>
  <si>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</si>
  <si>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</si>
  <si>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</si>
  <si>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</si>
  <si>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</si>
  <si>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</si>
  <si>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</si>
  <si>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</si>
  <si>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</si>
  <si>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</si>
  <si>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</si>
  <si>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</si>
  <si>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</si>
  <si>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</si>
  <si>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</si>
  <si>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</si>
  <si>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</si>
  <si>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</si>
  <si>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</si>
  <si>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</si>
  <si>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</si>
  <si>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</si>
  <si>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</si>
  <si>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</si>
  <si>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</si>
  <si>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</si>
  <si>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</si>
  <si>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</si>
  <si>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</si>
  <si>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</si>
  <si>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</si>
  <si>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</si>
  <si>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</si>
  <si>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</si>
  <si>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</si>
  <si>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</si>
  <si>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</si>
  <si>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</si>
  <si>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</si>
  <si>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</si>
  <si>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</si>
  <si>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</si>
  <si>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</si>
  <si>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</si>
  <si>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</si>
  <si>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</si>
  <si>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</si>
  <si>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</si>
  <si>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</si>
  <si>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</si>
  <si>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</si>
  <si>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</si>
  <si>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</si>
  <si>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</si>
  <si>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</si>
  <si>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</si>
  <si>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</si>
  <si>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</si>
  <si>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</si>
  <si>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</si>
  <si>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</si>
  <si>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</si>
  <si>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</si>
  <si>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</si>
  <si>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</si>
  <si>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</si>
  <si>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</si>
  <si>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</si>
  <si>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</si>
  <si>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</si>
  <si>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</si>
  <si>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</si>
  <si>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</si>
  <si>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</si>
  <si>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</si>
  <si>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</si>
  <si>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</si>
  <si>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</si>
  <si>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</si>
  <si>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</si>
  <si>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</si>
  <si>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</si>
  <si>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</si>
  <si>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</si>
  <si>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</si>
  <si>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</si>
  <si>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</si>
  <si>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</si>
  <si>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</si>
  <si>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</si>
  <si>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</si>
  <si>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</si>
  <si>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</si>
  <si>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</si>
  <si>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</si>
  <si>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</si>
  <si>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</si>
  <si>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</si>
  <si>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</si>
  <si>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</si>
  <si>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</si>
  <si>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</si>
  <si>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</si>
  <si>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</si>
  <si>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</si>
  <si>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</si>
  <si>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</si>
  <si>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</si>
  <si>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</si>
  <si>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</si>
  <si>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</si>
  <si>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</si>
  <si>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</si>
  <si>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</si>
  <si>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</si>
  <si>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</si>
  <si>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</si>
  <si>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</si>
  <si>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</si>
  <si>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</si>
  <si>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</si>
  <si>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</si>
  <si>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</si>
  <si>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</si>
  <si>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</si>
  <si>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</si>
  <si>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</si>
  <si>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</si>
  <si>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</si>
  <si>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</si>
  <si>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</si>
  <si>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</si>
  <si>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</si>
  <si>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</si>
  <si>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</si>
  <si>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</si>
  <si>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</si>
  <si>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</si>
  <si>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</si>
  <si>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</si>
  <si>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</si>
  <si>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</si>
  <si>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</si>
  <si>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</si>
  <si>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</si>
  <si>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</si>
  <si>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</si>
  <si>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</si>
  <si>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</si>
  <si>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</si>
  <si>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</si>
  <si>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</si>
  <si>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</si>
  <si>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</si>
  <si>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</si>
  <si>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</si>
  <si>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</si>
  <si>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</si>
  <si>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</si>
  <si>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</si>
  <si>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</si>
  <si>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</si>
  <si>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</si>
  <si>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</si>
  <si>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</si>
  <si>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</si>
  <si>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</si>
  <si>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</si>
  <si>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</si>
  <si>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</si>
  <si>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</si>
  <si>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</si>
  <si>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</si>
  <si>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</si>
  <si>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</si>
  <si>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</si>
  <si>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</si>
  <si>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</si>
  <si>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</si>
  <si>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</si>
  <si>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</si>
  <si>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</si>
  <si>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</si>
  <si>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</si>
  <si>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</si>
  <si>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</si>
  <si>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</si>
  <si>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</si>
  <si>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</si>
  <si>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</si>
  <si>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</si>
  <si>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</si>
  <si>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</si>
  <si>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</si>
  <si>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</si>
  <si>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</si>
  <si>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</si>
  <si>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</si>
  <si>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</si>
  <si>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</si>
  <si>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</si>
  <si>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</si>
  <si>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</si>
  <si>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</si>
  <si>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</si>
  <si>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</si>
  <si>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</si>
  <si>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</si>
  <si>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</si>
  <si>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</si>
  <si>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</si>
  <si>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</si>
  <si>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</si>
  <si>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</si>
  <si>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</si>
  <si>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</si>
  <si>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</si>
  <si>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</si>
  <si>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</si>
  <si>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</si>
  <si>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</si>
  <si>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</si>
  <si>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</si>
  <si>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</si>
  <si>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</si>
  <si>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</si>
  <si>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</si>
  <si>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</si>
  <si>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</si>
  <si>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</si>
  <si>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</si>
  <si>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</si>
  <si>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</si>
  <si>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</si>
  <si>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</si>
  <si>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</si>
  <si>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</si>
  <si>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</si>
  <si>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</si>
  <si>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</si>
  <si>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</si>
  <si>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</si>
  <si>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</si>
  <si>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</si>
  <si>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</si>
  <si>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</si>
  <si>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</si>
  <si>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</si>
  <si>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</si>
  <si>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</si>
  <si>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</si>
  <si>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</si>
  <si>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</si>
  <si>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</si>
  <si>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</si>
  <si>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</si>
  <si>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</si>
  <si>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</si>
  <si>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</si>
  <si>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</si>
  <si>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</si>
  <si>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</si>
  <si>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</si>
  <si>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</si>
  <si>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</si>
  <si>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</si>
  <si>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</si>
  <si>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</si>
  <si>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</si>
  <si>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</si>
  <si>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</si>
  <si>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</si>
  <si>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</si>
  <si>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</si>
  <si>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</si>
  <si>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</si>
  <si>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</si>
  <si>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</si>
  <si>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</si>
  <si>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</si>
  <si>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</si>
  <si>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</si>
  <si>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</si>
  <si>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</si>
  <si>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</si>
  <si>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</si>
  <si>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</si>
  <si>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</si>
  <si>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</si>
  <si>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</si>
  <si>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</si>
  <si>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</si>
  <si>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</si>
  <si>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</si>
  <si>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</si>
  <si>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</si>
  <si>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</si>
  <si>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</si>
  <si>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</si>
  <si>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</si>
  <si>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</si>
  <si>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</si>
  <si>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</si>
  <si>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</si>
  <si>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</si>
  <si>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</si>
  <si>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</si>
  <si>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</si>
  <si>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</si>
  <si>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</si>
  <si>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</si>
  <si>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</si>
  <si>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</si>
  <si>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</si>
  <si>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</si>
  <si>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</si>
  <si>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</si>
  <si>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</si>
  <si>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</si>
  <si>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</si>
  <si>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</si>
  <si>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</si>
  <si>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</si>
  <si>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</si>
  <si>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</si>
  <si>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</si>
  <si>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</si>
  <si>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</si>
  <si>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</si>
  <si>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</si>
  <si>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</si>
  <si>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</si>
  <si>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</si>
  <si>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</si>
  <si>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</si>
  <si>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</si>
  <si>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</si>
  <si>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</si>
  <si>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</si>
  <si>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</si>
  <si>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</si>
  <si>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</si>
  <si>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</si>
  <si>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</si>
  <si>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</si>
  <si>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</si>
  <si>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</si>
  <si>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</si>
  <si>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</si>
  <si>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</si>
  <si>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</si>
  <si>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</si>
  <si>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</si>
  <si>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</si>
  <si>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</si>
  <si>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</si>
  <si>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</si>
  <si>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</si>
  <si>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</si>
  <si>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</si>
  <si>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</si>
  <si>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</si>
  <si>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</si>
  <si>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</si>
  <si>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</si>
  <si>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</si>
  <si>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</si>
  <si>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</si>
  <si>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</si>
  <si>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</si>
  <si>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</si>
  <si>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</si>
  <si>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</si>
  <si>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</si>
  <si>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</si>
  <si>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</si>
  <si>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</si>
  <si>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</si>
  <si>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</si>
  <si>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</si>
  <si>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</si>
  <si>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</si>
  <si>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</si>
  <si>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</si>
  <si>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</si>
  <si>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</si>
  <si>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</si>
  <si>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</si>
  <si>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</si>
  <si>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</si>
  <si>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</si>
  <si>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</si>
  <si>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</si>
  <si>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</si>
  <si>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</si>
  <si>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</si>
  <si>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</si>
  <si>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</si>
  <si>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</si>
  <si>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</si>
  <si>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</si>
  <si>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</si>
  <si>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</si>
  <si>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</si>
  <si>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</si>
  <si>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</si>
  <si>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</si>
  <si>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</si>
  <si>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</si>
  <si>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</si>
  <si>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</si>
  <si>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</si>
  <si>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</si>
  <si>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</si>
  <si>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</si>
  <si>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</si>
  <si>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</si>
  <si>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</si>
  <si>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</si>
  <si>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</si>
  <si>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</si>
  <si>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</si>
  <si>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</si>
  <si>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</si>
  <si>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</si>
  <si>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</si>
  <si>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</si>
  <si>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</si>
  <si>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</si>
  <si>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</si>
  <si>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</si>
  <si>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</si>
  <si>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</si>
  <si>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</si>
  <si>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</si>
  <si>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</si>
  <si>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</si>
  <si>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</si>
  <si>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</si>
  <si>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</si>
  <si>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</si>
  <si>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</si>
  <si>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</si>
  <si>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</si>
  <si>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</si>
  <si>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</si>
  <si>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</si>
  <si>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</si>
  <si>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</si>
  <si>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</si>
  <si>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</si>
  <si>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</si>
  <si>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</si>
  <si>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</si>
  <si>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</si>
  <si>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</si>
  <si>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</si>
  <si>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</si>
  <si>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</si>
  <si>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</si>
  <si>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</si>
  <si>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</si>
  <si>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</si>
  <si>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</si>
  <si>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</si>
  <si>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</si>
  <si>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</si>
  <si>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</si>
  <si>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</si>
  <si>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</si>
  <si>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</si>
  <si>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</si>
  <si>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</si>
  <si>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</si>
  <si>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</si>
  <si>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</si>
  <si>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</si>
  <si>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</si>
  <si>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</si>
  <si>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</si>
  <si>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</si>
  <si>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</si>
  <si>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</si>
  <si>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</si>
  <si>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</si>
  <si>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</si>
  <si>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</si>
  <si>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</si>
  <si>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</si>
  <si>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</si>
  <si>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</si>
  <si>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</si>
  <si>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</si>
  <si>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</si>
  <si>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</si>
  <si>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</si>
  <si>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</si>
  <si>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</si>
  <si>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</si>
  <si>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</si>
  <si>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</si>
  <si>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</si>
  <si>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</si>
  <si>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</si>
  <si>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</si>
  <si>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</si>
  <si>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</si>
  <si>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</si>
  <si>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</si>
  <si>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</si>
  <si>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</si>
  <si>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</si>
  <si>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</si>
  <si>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Equipe pronta as 08:44, previsão após U38 as 10h, intervalo aberto as 10:15 até as 12:15</t>
  </si>
  <si>
    <t>MC1 07:10, autorizado as 07:17, em intervalo 07:30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</si>
  <si>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</si>
  <si>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</si>
  <si>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</si>
  <si>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</si>
  <si>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</si>
  <si>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</si>
  <si>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</si>
  <si>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Ismael</t>
  </si>
  <si>
    <t>MC1 08:45, autorizado as 08:56, recebeu autorização as 10:28 devido avaria MCT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</si>
  <si>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</si>
  <si>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</si>
  <si>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</si>
  <si>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</si>
  <si>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</si>
  <si>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</si>
  <si>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</si>
  <si>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</si>
  <si>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</si>
  <si>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</si>
  <si>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</si>
  <si>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>ZPG-ZTP</t>
  </si>
  <si>
    <t>ZPGZTP</t>
  </si>
  <si>
    <t>Aguarda finalizar carregamento</t>
  </si>
  <si>
    <t>1 COTONA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</si>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</sst>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/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58" activePane="bottomRight" state="frozen"/>
      <selection pane="bottomRight" activeCell="L672" sqref="L6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>
        <v>0.38680555555555557</v>
      </c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>
        <v>0.31666666666666665</v>
      </c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346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>
        <v>0.39305555555555555</v>
      </c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346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 ht="23.25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>
        <v>0.36388888888888887</v>
      </c>
      <c r="AS642" s="265">
        <v>0.42708333333333331</v>
      </c>
      <c r="AT642" s="265">
        <v>0.51041666666666663</v>
      </c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8.3333333333333315E-2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2</v>
      </c>
      <c r="BI642" s="243"/>
      <c r="BJ642" s="270" t="s">
        <v>1890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</v>
      </c>
      <c r="BR642" s="19">
        <f t="shared" si="60"/>
        <v>0.99999999999999978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>
        <v>0.3125</v>
      </c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ERRO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1891</v>
      </c>
      <c r="BK643" s="244"/>
      <c r="BL643" s="184"/>
      <c r="BM643" s="179"/>
      <c r="BN643" s="179"/>
      <c r="BO643" s="210"/>
      <c r="BP643" s="244" t="s">
        <v>317</v>
      </c>
      <c r="BQ643" s="13" t="e">
        <f t="shared" si="59"/>
        <v>#VALUE!</v>
      </c>
      <c r="BR643" s="19" t="e">
        <f t="shared" si="60"/>
        <v>#VALUE!</v>
      </c>
      <c r="BS643" s="19">
        <f t="shared" si="61"/>
        <v>0</v>
      </c>
      <c r="BT643" s="219" t="str">
        <f t="shared" si="62"/>
        <v/>
      </c>
    </row>
    <row r="644" spans="1:72" ht="23.25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1892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>
        <v>0.37222222222222223</v>
      </c>
      <c r="AS644" s="265">
        <v>0.38333333333333336</v>
      </c>
      <c r="AT644" s="265">
        <v>0.59166666666666667</v>
      </c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0.20833333333333331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2</v>
      </c>
      <c r="BI644" s="243"/>
      <c r="BJ644" s="270" t="s">
        <v>1893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9" t="str">
        <f t="shared" si="62"/>
        <v/>
      </c>
    </row>
    <row r="645" spans="1:72" ht="23.25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>
        <v>0.29791666666666666</v>
      </c>
      <c r="AS645" s="265">
        <v>0</v>
      </c>
      <c r="AT645" s="265">
        <v>6.9444444444444447E-4</v>
      </c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6.9444444444444447E-4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2</v>
      </c>
      <c r="BI645" s="243"/>
      <c r="BJ645" s="270" t="s">
        <v>1894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9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1895</v>
      </c>
      <c r="W646" s="346" t="s">
        <v>1896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 t="s">
        <v>317</v>
      </c>
      <c r="AS646" s="265">
        <v>0.38333333333333336</v>
      </c>
      <c r="AT646" s="265">
        <v>0.3840277777777778</v>
      </c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6.9444444444444198E-4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2</v>
      </c>
      <c r="BI646" s="243"/>
      <c r="BJ646" s="270" t="s">
        <v>1893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9" t="str">
        <f t="shared" si="62"/>
        <v/>
      </c>
    </row>
    <row r="647" spans="1:72" ht="23.25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1897</v>
      </c>
      <c r="W647" s="346" t="s">
        <v>1896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 t="s">
        <v>317</v>
      </c>
      <c r="AS647" s="265">
        <v>0.38333333333333336</v>
      </c>
      <c r="AT647" s="265">
        <v>0.3840277777777778</v>
      </c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6.9444444444444198E-4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2</v>
      </c>
      <c r="BI647" s="243"/>
      <c r="BJ647" s="270" t="s">
        <v>1893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9" t="str">
        <f t="shared" si="62"/>
        <v/>
      </c>
    </row>
    <row r="648" spans="1:72" ht="23.25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1898</v>
      </c>
      <c r="W648" s="346" t="s">
        <v>1896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 t="s">
        <v>317</v>
      </c>
      <c r="AS648" s="265">
        <v>0.38333333333333336</v>
      </c>
      <c r="AT648" s="265">
        <v>0.3840277777777778</v>
      </c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6.9444444444444198E-4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2</v>
      </c>
      <c r="BI648" s="243"/>
      <c r="BJ648" s="270" t="s">
        <v>1893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9" t="str">
        <f t="shared" si="62"/>
        <v/>
      </c>
    </row>
    <row r="649" spans="1:72" ht="23.25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1899</v>
      </c>
      <c r="W649" s="346" t="s">
        <v>1896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 t="s">
        <v>317</v>
      </c>
      <c r="AS649" s="265">
        <v>0.38333333333333336</v>
      </c>
      <c r="AT649" s="265">
        <v>0.3840277777777778</v>
      </c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6.9444444444444198E-4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2</v>
      </c>
      <c r="BI649" s="243"/>
      <c r="BJ649" s="270" t="s">
        <v>1893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>
        <v>0.36458333333333331</v>
      </c>
      <c r="AS650" s="265">
        <v>0</v>
      </c>
      <c r="AT650" s="265">
        <v>6.9444444444444447E-4</v>
      </c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6.9444444444444447E-4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1900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</v>
      </c>
      <c r="BR650" s="19">
        <f t="shared" si="60"/>
        <v>1</v>
      </c>
      <c r="BS650" s="19">
        <f t="shared" si="61"/>
        <v>0</v>
      </c>
      <c r="BT650" s="219" t="str">
        <f t="shared" si="62"/>
        <v/>
      </c>
    </row>
    <row r="651" spans="1:72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1901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2</v>
      </c>
      <c r="BI652" s="243"/>
      <c r="BJ652" s="270" t="s">
        <v>1902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1903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1904</v>
      </c>
      <c r="BK653" s="270" t="s">
        <v>1904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1905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1906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 ht="23.25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1907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0</v>
      </c>
      <c r="BI655" s="243"/>
      <c r="BJ655" s="270" t="s">
        <v>1908</v>
      </c>
      <c r="BK655" s="270" t="s">
        <v>1908</v>
      </c>
      <c r="BL655" s="184"/>
      <c r="BM655" s="15" t="s">
        <v>698</v>
      </c>
      <c r="BN655" s="179" t="s">
        <v>698</v>
      </c>
      <c r="BO655" s="164" t="s">
        <v>698</v>
      </c>
      <c r="BP655" s="244" t="s">
        <v>1909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1910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1911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1912</v>
      </c>
      <c r="N657" s="335" t="s">
        <v>1913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1914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>
      <c r="A660" s="166" t="str">
        <f>D660&amp;B660</f>
        <v>V9346022</v>
      </c>
      <c r="B660" s="167">
        <v>46022</v>
      </c>
      <c r="C660" s="239"/>
      <c r="D660" s="240" t="s">
        <v>531</v>
      </c>
      <c r="E660" s="273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2">
        <v>56</v>
      </c>
      <c r="K660" s="222">
        <v>218.75</v>
      </c>
      <c r="L660" s="177">
        <v>211</v>
      </c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5" t="s">
        <v>1876</v>
      </c>
      <c r="O660" s="163">
        <v>0.29166666666666669</v>
      </c>
      <c r="P660" s="163">
        <v>0.16666666666666666</v>
      </c>
      <c r="Q660" s="177">
        <f>510*4</f>
        <v>2040</v>
      </c>
      <c r="R660" s="10" t="str">
        <f>IFERROR(_xlfn.XLOOKUP(F660, BS_ATIVIDADE[ATIVIDADE],BS_ATIVIDADE[UNIDADE] ), "*")</f>
        <v>M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1" t="s">
        <v>1696</v>
      </c>
      <c r="W660" s="346" t="s">
        <v>1877</v>
      </c>
      <c r="X660" s="212" t="s">
        <v>663</v>
      </c>
      <c r="Y660" s="179"/>
      <c r="Z660" s="179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80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4" t="str">
        <f>IF(BS_CONTROLE[[#This Row],[Local - Partida]]=0, "-", BS_CONTROLE[[#This Row],[Local - Partida]])</f>
        <v>ZYU1</v>
      </c>
      <c r="AL660" s="264" t="str">
        <f>IF(BS_CONTROLE[[#This Row],[Local - Encerramento]]=0, "-", BS_CONTROLE[[#This Row],[Local - Encerramento]])</f>
        <v>ZYU1</v>
      </c>
      <c r="AM660" s="264" t="str">
        <f>IF(BS_CONTROLE[[#This Row],[Entre - Estações]]=0, "-", BS_CONTROLE[[#This Row],[Entre - Estações]])</f>
        <v>ZST-ZXI</v>
      </c>
      <c r="AN660" s="264" t="str">
        <f>IF(BS_CONTROLE[[#This Row],[SB]]=0, "-", BS_CONTROLE[[#This Row],[SB]])</f>
        <v>ZXI2/216ZXI2/ZST2162</v>
      </c>
      <c r="AO660" s="246">
        <f>IF(BS_CONTROLE[[#This Row],[SUB]]=0, "-", BS_CONTROLE[[#This Row],[SUB]])</f>
        <v>56</v>
      </c>
      <c r="AP660" s="247">
        <f>IF(BS_CONTROLE[[#This Row],[KM - Inicio]]=0, "-", BS_CONTROLE[[#This Row],[KM - Inicio]])</f>
        <v>218.75</v>
      </c>
      <c r="AQ660" s="247">
        <f>IF(BS_CONTROLE[[#This Row],[KM - Fim]]=0, "-", BS_CONTROLE[[#This Row],[KM - Fim]])</f>
        <v>211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/>
      <c r="BF660" s="248" t="str">
        <f>IF(BS_CONTROLE[[#This Row],[Responsavel pelo boletim]]=0, "-", BS_CONTROLE[[#This Row],[Responsavel pelo boletim]])</f>
        <v>Antonioni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9" t="str">
        <f t="shared" si="62"/>
        <v>OKOK</v>
      </c>
    </row>
    <row r="661" spans="1:72">
      <c r="A661" s="166" t="str">
        <f>D661&amp;B661</f>
        <v>W5946022</v>
      </c>
      <c r="B661" s="167">
        <v>46022</v>
      </c>
      <c r="C661" s="239"/>
      <c r="D661" s="240" t="s">
        <v>542</v>
      </c>
      <c r="E661" s="273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2">
        <v>56</v>
      </c>
      <c r="K661" s="222">
        <v>168</v>
      </c>
      <c r="L661" s="177" t="s">
        <v>317</v>
      </c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7">
        <v>100</v>
      </c>
      <c r="R661" s="10" t="str">
        <f>IFERROR(_xlfn.XLOOKUP(F661, BS_ATIVIDADE[ATIVIDADE],BS_ATIVIDADE[UNIDADE] ), "*")</f>
        <v>Nº DE DORMENTES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1" t="s">
        <v>926</v>
      </c>
      <c r="W661" s="346" t="s">
        <v>1879</v>
      </c>
      <c r="X661" s="212" t="s">
        <v>668</v>
      </c>
      <c r="Y661" s="179"/>
      <c r="Z661" s="179"/>
      <c r="AA661" s="84" t="s">
        <v>1915</v>
      </c>
      <c r="AB661" s="71" t="s">
        <v>660</v>
      </c>
      <c r="AC661" s="71" t="s">
        <v>317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80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4" t="str">
        <f>IF(BS_CONTROLE[[#This Row],[Local - Partida]]=0, "-", BS_CONTROLE[[#This Row],[Local - Partida]])</f>
        <v>ZYU1</v>
      </c>
      <c r="AL661" s="264" t="str">
        <f>IF(BS_CONTROLE[[#This Row],[Local - Encerramento]]=0, "-", BS_CONTROLE[[#This Row],[Local - Encerramento]])</f>
        <v>ZYU1</v>
      </c>
      <c r="AM661" s="264" t="str">
        <f>IF(BS_CONTROLE[[#This Row],[Entre - Estações]]=0, "-", BS_CONTROLE[[#This Row],[Entre - Estações]])</f>
        <v>ZER-170</v>
      </c>
      <c r="AN661" s="264" t="str">
        <f>IF(BS_CONTROLE[[#This Row],[SB]]=0, "-", BS_CONTROLE[[#This Row],[SB]])</f>
        <v>ZER169</v>
      </c>
      <c r="AO661" s="246">
        <f>IF(BS_CONTROLE[[#This Row],[SUB]]=0, "-", BS_CONTROLE[[#This Row],[SUB]])</f>
        <v>56</v>
      </c>
      <c r="AP661" s="247">
        <f>IF(BS_CONTROLE[[#This Row],[KM - Inicio]]=0, "-", BS_CONTROLE[[#This Row],[KM - Inicio]])</f>
        <v>168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/>
      <c r="BF661" s="248" t="str">
        <f>IF(BS_CONTROLE[[#This Row],[Responsavel pelo boletim]]=0, "-", BS_CONTROLE[[#This Row],[Responsavel pelo boletim]])</f>
        <v>Jonas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9" t="str">
        <f t="shared" si="62"/>
        <v>OKOK</v>
      </c>
    </row>
    <row r="662" spans="1:72">
      <c r="A662" s="166" t="str">
        <f>D662&amp;B662</f>
        <v>JOSÉ  (TF-521)46022</v>
      </c>
      <c r="B662" s="167">
        <v>46022</v>
      </c>
      <c r="C662" s="239"/>
      <c r="D662" s="212" t="s">
        <v>611</v>
      </c>
      <c r="E662" s="293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2">
        <v>56</v>
      </c>
      <c r="K662" s="222">
        <v>167.5</v>
      </c>
      <c r="L662" s="177" t="s">
        <v>317</v>
      </c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7">
        <v>15</v>
      </c>
      <c r="R662" s="10" t="str">
        <f>IFERROR(_xlfn.XLOOKUP(F662, BS_ATIVIDADE[ATIVIDADE],BS_ATIVIDADE[UNIDADE] ), "*")</f>
        <v>Nº DE DORMENTES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1" t="s">
        <v>1881</v>
      </c>
      <c r="W662" s="346" t="s">
        <v>1882</v>
      </c>
      <c r="X662" s="212" t="s">
        <v>668</v>
      </c>
      <c r="Y662" s="179"/>
      <c r="Z662" s="179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80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ZER-170</v>
      </c>
      <c r="AN662" s="264" t="str">
        <f>IF(BS_CONTROLE[[#This Row],[SB]]=0, "-", BS_CONTROLE[[#This Row],[SB]])</f>
        <v>ZER169</v>
      </c>
      <c r="AO662" s="246">
        <f>IF(BS_CONTROLE[[#This Row],[SUB]]=0, "-", BS_CONTROLE[[#This Row],[SUB]])</f>
        <v>56</v>
      </c>
      <c r="AP662" s="247">
        <f>IF(BS_CONTROLE[[#This Row],[KM - Inicio]]=0, "-", BS_CONTROLE[[#This Row],[KM - Inicio]])</f>
        <v>167.5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/>
      <c r="BF662" s="248" t="str">
        <f>IF(BS_CONTROLE[[#This Row],[Responsavel pelo boletim]]=0, "-", BS_CONTROLE[[#This Row],[Responsavel pelo boletim]])</f>
        <v>José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9" t="str">
        <f t="shared" si="62"/>
        <v>OKOK</v>
      </c>
    </row>
    <row r="663" spans="1:72">
      <c r="A663" s="166" t="str">
        <f>D663&amp;B663</f>
        <v>MOD ZYQ ZWI46022</v>
      </c>
      <c r="B663" s="167">
        <v>46022</v>
      </c>
      <c r="C663" s="239"/>
      <c r="D663" s="212" t="s">
        <v>355</v>
      </c>
      <c r="E663" s="273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2">
        <v>55</v>
      </c>
      <c r="K663" s="222">
        <v>118.3</v>
      </c>
      <c r="L663" s="177">
        <v>127</v>
      </c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5" t="s">
        <v>1916</v>
      </c>
      <c r="O663" s="163">
        <v>0.33333333333333331</v>
      </c>
      <c r="P663" s="163">
        <v>0.20833333333333334</v>
      </c>
      <c r="Q663" s="177">
        <v>1</v>
      </c>
      <c r="R663" s="10" t="str">
        <f>IFERROR(_xlfn.XLOOKUP(F663, BS_ATIVIDADE[ATIVIDADE],BS_ATIVIDADE[UNIDADE] ), "*")</f>
        <v>BINÁRIO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1" t="s">
        <v>1849</v>
      </c>
      <c r="W663" s="346" t="s">
        <v>1917</v>
      </c>
      <c r="X663" s="212" t="s">
        <v>663</v>
      </c>
      <c r="Y663" s="179"/>
      <c r="Z663" s="179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80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ZLU-ZWI</v>
      </c>
      <c r="AN663" s="264" t="str">
        <f>IF(BS_CONTROLE[[#This Row],[SB]]=0, "-", BS_CONTROLE[[#This Row],[SB]])</f>
        <v>ZWI2/121ZWI2/1231212/1241232/1251242/ZYQ1262</v>
      </c>
      <c r="AO663" s="246">
        <f>IF(BS_CONTROLE[[#This Row],[SUB]]=0, "-", BS_CONTROLE[[#This Row],[SUB]])</f>
        <v>55</v>
      </c>
      <c r="AP663" s="247">
        <f>IF(BS_CONTROLE[[#This Row],[KM - Inicio]]=0, "-", BS_CONTROLE[[#This Row],[KM - Inicio]])</f>
        <v>118.3</v>
      </c>
      <c r="AQ663" s="247">
        <f>IF(BS_CONTROLE[[#This Row],[KM - Fim]]=0, "-", BS_CONTROLE[[#This Row],[KM - Fim]])</f>
        <v>127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/>
      <c r="BF663" s="248" t="str">
        <f>IF(BS_CONTROLE[[#This Row],[Responsavel pelo boletim]]=0, "-", BS_CONTROLE[[#This Row],[Responsavel pelo boletim]])</f>
        <v xml:space="preserve">Alisson 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9" t="str">
        <f t="shared" si="62"/>
        <v>OKOK</v>
      </c>
    </row>
    <row r="664" spans="1:72">
      <c r="A664" s="166" t="str">
        <f>D664&amp;B664</f>
        <v>CAIQUE (TP-869)46022</v>
      </c>
      <c r="B664" s="167">
        <v>46022</v>
      </c>
      <c r="C664" s="239"/>
      <c r="D664" s="212" t="s">
        <v>574</v>
      </c>
      <c r="E664" s="273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2">
        <v>55</v>
      </c>
      <c r="K664" s="222">
        <v>121.63</v>
      </c>
      <c r="L664" s="177" t="s">
        <v>317</v>
      </c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5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7">
        <v>2</v>
      </c>
      <c r="R664" s="10" t="str">
        <f>IFERROR(_xlfn.XLOOKUP(F664, BS_ATIVIDADE[ATIVIDADE],BS_ATIVIDADE[UNIDADE] ), "*")</f>
        <v>Nº DE SOLDA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1" t="s">
        <v>1895</v>
      </c>
      <c r="W664" s="346" t="s">
        <v>1918</v>
      </c>
      <c r="X664" s="212" t="s">
        <v>663</v>
      </c>
      <c r="Y664" s="179"/>
      <c r="Z664" s="179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80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ZWI-ZYQ</v>
      </c>
      <c r="AN664" s="264">
        <f>IF(BS_CONTROLE[[#This Row],[SB]]=0, "-", BS_CONTROLE[[#This Row],[SB]])</f>
        <v>1231212</v>
      </c>
      <c r="AO664" s="246">
        <f>IF(BS_CONTROLE[[#This Row],[SUB]]=0, "-", BS_CONTROLE[[#This Row],[SUB]])</f>
        <v>55</v>
      </c>
      <c r="AP664" s="247">
        <f>IF(BS_CONTROLE[[#This Row],[KM - Inicio]]=0, "-", BS_CONTROLE[[#This Row],[KM - Inicio]])</f>
        <v>121.63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/>
      <c r="BF664" s="248" t="str">
        <f>IF(BS_CONTROLE[[#This Row],[Responsavel pelo boletim]]=0, "-", BS_CONTROLE[[#This Row],[Responsavel pelo boletim]])</f>
        <v>Caique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9" t="str">
        <f t="shared" si="62"/>
        <v>OKOK</v>
      </c>
    </row>
    <row r="665" spans="1:72">
      <c r="A665" s="166" t="str">
        <f>D665&amp;B665</f>
        <v>ADENISON (TP-810)46022</v>
      </c>
      <c r="B665" s="167">
        <v>46022</v>
      </c>
      <c r="C665" s="239"/>
      <c r="D665" s="212" t="s">
        <v>564</v>
      </c>
      <c r="E665" s="273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2">
        <v>55</v>
      </c>
      <c r="K665" s="222">
        <v>120.521</v>
      </c>
      <c r="L665" s="177" t="s">
        <v>317</v>
      </c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7">
        <v>2</v>
      </c>
      <c r="R665" s="10" t="str">
        <f>IFERROR(_xlfn.XLOOKUP(F665, BS_ATIVIDADE[ATIVIDADE],BS_ATIVIDADE[UNIDADE] ), "*")</f>
        <v>Nº DE SOLDA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1" t="s">
        <v>1897</v>
      </c>
      <c r="W665" s="346" t="s">
        <v>1918</v>
      </c>
      <c r="X665" s="212" t="s">
        <v>663</v>
      </c>
      <c r="Y665" s="179"/>
      <c r="Z665" s="179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80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ZWI-ZYQ</v>
      </c>
      <c r="AN665" s="264" t="str">
        <f>IF(BS_CONTROLE[[#This Row],[SB]]=0, "-", BS_CONTROLE[[#This Row],[SB]])</f>
        <v>121ZWI2</v>
      </c>
      <c r="AO665" s="246">
        <f>IF(BS_CONTROLE[[#This Row],[SUB]]=0, "-", BS_CONTROLE[[#This Row],[SUB]])</f>
        <v>55</v>
      </c>
      <c r="AP665" s="247">
        <f>IF(BS_CONTROLE[[#This Row],[KM - Inicio]]=0, "-", BS_CONTROLE[[#This Row],[KM - Inicio]])</f>
        <v>120.521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/>
      <c r="BF665" s="248" t="str">
        <f>IF(BS_CONTROLE[[#This Row],[Responsavel pelo boletim]]=0, "-", BS_CONTROLE[[#This Row],[Responsavel pelo boletim]])</f>
        <v>Adenilson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9" t="str">
        <f t="shared" si="62"/>
        <v>OKOK</v>
      </c>
    </row>
    <row r="666" spans="1:72">
      <c r="A666" s="166" t="str">
        <f>D666&amp;B666</f>
        <v>WILLIAN (TP-811)46022</v>
      </c>
      <c r="B666" s="167">
        <v>46022</v>
      </c>
      <c r="C666" s="239"/>
      <c r="D666" s="212" t="s">
        <v>653</v>
      </c>
      <c r="E666" s="273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2">
        <v>55</v>
      </c>
      <c r="K666" s="222">
        <v>118.617</v>
      </c>
      <c r="L666" s="177" t="s">
        <v>317</v>
      </c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7">
        <v>2</v>
      </c>
      <c r="R666" s="10" t="str">
        <f>IFERROR(_xlfn.XLOOKUP(F666, BS_ATIVIDADE[ATIVIDADE],BS_ATIVIDADE[UNIDADE] ), "*")</f>
        <v>Nº DE SOLDA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1" t="s">
        <v>1919</v>
      </c>
      <c r="W666" s="346" t="s">
        <v>1918</v>
      </c>
      <c r="X666" s="212" t="s">
        <v>663</v>
      </c>
      <c r="Y666" s="179"/>
      <c r="Z666" s="179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80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ZLU-ZWI</v>
      </c>
      <c r="AN666" s="264" t="str">
        <f>IF(BS_CONTROLE[[#This Row],[SB]]=0, "-", BS_CONTROLE[[#This Row],[SB]])</f>
        <v>ZWI2</v>
      </c>
      <c r="AO666" s="246">
        <f>IF(BS_CONTROLE[[#This Row],[SUB]]=0, "-", BS_CONTROLE[[#This Row],[SUB]])</f>
        <v>55</v>
      </c>
      <c r="AP666" s="247">
        <f>IF(BS_CONTROLE[[#This Row],[KM - Inicio]]=0, "-", BS_CONTROLE[[#This Row],[KM - Inicio]])</f>
        <v>118.617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/>
      <c r="BF666" s="248" t="str">
        <f>IF(BS_CONTROLE[[#This Row],[Responsavel pelo boletim]]=0, "-", BS_CONTROLE[[#This Row],[Responsavel pelo boletim]])</f>
        <v>Willian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9" t="str">
        <f t="shared" si="62"/>
        <v>OKOK</v>
      </c>
    </row>
    <row r="667" spans="1:72">
      <c r="A667" s="166" t="str">
        <f>D667&amp;B667</f>
        <v>ISMAEL(TP-726)46022</v>
      </c>
      <c r="B667" s="167">
        <v>46022</v>
      </c>
      <c r="C667" s="239"/>
      <c r="D667" s="212" t="s">
        <v>604</v>
      </c>
      <c r="E667" s="273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2">
        <v>55</v>
      </c>
      <c r="K667" s="222">
        <v>121.9</v>
      </c>
      <c r="L667" s="177" t="s">
        <v>317</v>
      </c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5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7">
        <v>2</v>
      </c>
      <c r="R667" s="10" t="str">
        <f>IFERROR(_xlfn.XLOOKUP(F667, BS_ATIVIDADE[ATIVIDADE],BS_ATIVIDADE[UNIDADE] ), "*")</f>
        <v>Nº DE SOLDA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1" t="s">
        <v>1899</v>
      </c>
      <c r="W667" s="346" t="s">
        <v>1918</v>
      </c>
      <c r="X667" s="212" t="s">
        <v>663</v>
      </c>
      <c r="Y667" s="179"/>
      <c r="Z667" s="179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80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ZWI-ZYQ</v>
      </c>
      <c r="AN667" s="264">
        <f>IF(BS_CONTROLE[[#This Row],[SB]]=0, "-", BS_CONTROLE[[#This Row],[SB]])</f>
        <v>1231212</v>
      </c>
      <c r="AO667" s="246">
        <f>IF(BS_CONTROLE[[#This Row],[SUB]]=0, "-", BS_CONTROLE[[#This Row],[SUB]])</f>
        <v>55</v>
      </c>
      <c r="AP667" s="247">
        <f>IF(BS_CONTROLE[[#This Row],[KM - Inicio]]=0, "-", BS_CONTROLE[[#This Row],[KM - Inicio]])</f>
        <v>121.9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>
        <f>IF(D667="","*",IFERROR(IF(ISODD(COUNT(AS667:AX667)),"ERRO",SUM((AT667-AS667),(AV667-AU667),(AX667-AW667))),"ERRO"))</f>
        <v>0</v>
      </c>
      <c r="AZ667" s="161"/>
      <c r="BA667" s="242"/>
      <c r="BB667" s="178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/>
      <c r="BF667" s="248" t="str">
        <f>IF(BS_CONTROLE[[#This Row],[Responsavel pelo boletim]]=0, "-", BS_CONTROLE[[#This Row],[Responsavel pelo boletim]])</f>
        <v>Ismael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9" t="str">
        <f t="shared" si="62"/>
        <v>OKOK</v>
      </c>
    </row>
    <row r="668" spans="1:72">
      <c r="A668" s="166" t="str">
        <f>D668&amp;B668</f>
        <v>EDSON (TP-780)46022</v>
      </c>
      <c r="B668" s="167">
        <v>46022</v>
      </c>
      <c r="C668" s="239"/>
      <c r="D668" s="212" t="s">
        <v>591</v>
      </c>
      <c r="E668" s="273">
        <v>594</v>
      </c>
      <c r="F668" s="161" t="s">
        <v>468</v>
      </c>
      <c r="G668" s="159" t="str">
        <f>IF(D668="","*",VLOOKUP(F668,BS_ATIVIDADE[#All],3,FALSE))</f>
        <v>ALÍVIO</v>
      </c>
      <c r="H668" s="163" t="s">
        <v>317</v>
      </c>
      <c r="I668" s="163" t="s">
        <v>317</v>
      </c>
      <c r="J668" s="222">
        <v>48</v>
      </c>
      <c r="K668" s="222">
        <v>142.08000000000001</v>
      </c>
      <c r="L668" s="177">
        <v>142.35</v>
      </c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8" s="163">
        <v>0.33333333333333331</v>
      </c>
      <c r="P668" s="163">
        <v>8.3333333333333329E-2</v>
      </c>
      <c r="Q668" s="177">
        <v>312</v>
      </c>
      <c r="R668" s="10" t="str">
        <f>IFERROR(_xlfn.XLOOKUP(F668, BS_ATIVIDADE[ATIVIDADE],BS_ATIVIDADE[UNIDADE] ), "*")</f>
        <v>M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1" t="s">
        <v>1105</v>
      </c>
      <c r="W668" s="346" t="s">
        <v>1028</v>
      </c>
      <c r="X668" s="212" t="s">
        <v>663</v>
      </c>
      <c r="Y668" s="179"/>
      <c r="Z668" s="179"/>
      <c r="AA668" s="84" t="s">
        <v>317</v>
      </c>
      <c r="AB668" s="71" t="s">
        <v>317</v>
      </c>
      <c r="AC668" s="71" t="s">
        <v>317</v>
      </c>
      <c r="AD668" s="172" t="s">
        <v>317</v>
      </c>
      <c r="AE668" s="84" t="s">
        <v>317</v>
      </c>
      <c r="AF668" s="84" t="s">
        <v>317</v>
      </c>
      <c r="AG668" s="84" t="s">
        <v>317</v>
      </c>
      <c r="AH668" s="180"/>
      <c r="AI668" s="171" t="str">
        <f>IF(BS_CONTROLE[[#This Row],[Atividade]]=0, "-", BS_CONTROLE[[#This Row],[Atividade]])</f>
        <v>PDM - ALÍVIO DE TENSÃO</v>
      </c>
      <c r="AJ668" s="9" t="str">
        <f>IF(D668="","*",VLOOKUP(AI668,BS_ATIVIDADE[#Data],3,FALSE))</f>
        <v>ALÍVIO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ZEM-ZEJ</v>
      </c>
      <c r="AN668" s="264" t="str">
        <f>IF(BS_CONTROLE[[#This Row],[SB]]=0, "-", BS_CONTROLE[[#This Row],[SB]])</f>
        <v>144ZMS1</v>
      </c>
      <c r="AO668" s="246">
        <f>IF(BS_CONTROLE[[#This Row],[SUB]]=0, "-", BS_CONTROLE[[#This Row],[SUB]])</f>
        <v>48</v>
      </c>
      <c r="AP668" s="247">
        <f>IF(BS_CONTROLE[[#This Row],[KM - Inicio]]=0, "-", BS_CONTROLE[[#This Row],[KM - Inicio]])</f>
        <v>142.08000000000001</v>
      </c>
      <c r="AQ668" s="247">
        <f>IF(BS_CONTROLE[[#This Row],[KM - Fim]]=0, "-", BS_CONTROLE[[#This Row],[KM - Fim]])</f>
        <v>142.35</v>
      </c>
      <c r="AR668" s="265"/>
      <c r="AS668" s="265"/>
      <c r="AT668" s="265"/>
      <c r="AU668" s="267"/>
      <c r="AV668" s="267"/>
      <c r="AW668" s="267"/>
      <c r="AX668" s="241"/>
      <c r="AY668" s="182">
        <f>IF(D668="","*",IFERROR(IF(ISODD(COUNT(AS668:AX668)),"ERRO",SUM((AT668-AS668),(AV668-AU668),(AX668-AW668))),"ERRO"))</f>
        <v>0</v>
      </c>
      <c r="AZ668" s="161"/>
      <c r="BA668" s="242"/>
      <c r="BB668" s="178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/>
      <c r="BF668" s="248" t="str">
        <f>IF(BS_CONTROLE[[#This Row],[Responsavel pelo boletim]]=0, "-", BS_CONTROLE[[#This Row],[Responsavel pelo boletim]])</f>
        <v>Edson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Produção e Intervalo</v>
      </c>
      <c r="BR668" s="19">
        <f t="shared" si="60"/>
        <v>0</v>
      </c>
      <c r="BS668" s="19">
        <f t="shared" si="61"/>
        <v>0</v>
      </c>
      <c r="BT668" s="219" t="str">
        <f t="shared" si="62"/>
        <v>OKOK</v>
      </c>
    </row>
    <row r="669" spans="1:72">
      <c r="A669" s="166" t="str">
        <f>D669&amp;B669</f>
        <v/>
      </c>
      <c r="B669" s="167"/>
      <c r="C669" s="239"/>
      <c r="D669" s="212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12" t="s">
        <v>668</v>
      </c>
      <c r="Y669" s="179"/>
      <c r="Z669" s="179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>
      <c r="A670" s="166" t="str">
        <f>D670&amp;B670</f>
        <v/>
      </c>
      <c r="B670" s="167"/>
      <c r="C670" s="239"/>
      <c r="D670" s="212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12" t="s">
        <v>668</v>
      </c>
      <c r="Y670" s="179"/>
      <c r="Z670" s="179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>
      <c r="A671" s="166" t="str">
        <f>D671&amp;B671</f>
        <v>W6046022</v>
      </c>
      <c r="B671" s="167">
        <v>46022</v>
      </c>
      <c r="C671" s="239"/>
      <c r="D671" s="212" t="s">
        <v>543</v>
      </c>
      <c r="E671" s="273">
        <v>594</v>
      </c>
      <c r="F671" s="161" t="s">
        <v>479</v>
      </c>
      <c r="G671" s="159" t="str">
        <f>IF(D671="","*",VLOOKUP(F671,BS_ATIVIDADE[#All],3,FALSE))</f>
        <v>DORMENTE - DESCARGA</v>
      </c>
      <c r="H671" s="163" t="s">
        <v>208</v>
      </c>
      <c r="I671" s="163" t="s">
        <v>208</v>
      </c>
      <c r="J671" s="222">
        <v>55</v>
      </c>
      <c r="K671" s="222">
        <v>156</v>
      </c>
      <c r="L671" s="177">
        <v>158.80000000000001</v>
      </c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1" s="335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71" s="163">
        <v>0.29166666666666669</v>
      </c>
      <c r="P671" s="163">
        <v>4.1666666666666664E-2</v>
      </c>
      <c r="Q671" s="177">
        <v>600</v>
      </c>
      <c r="R671" s="10" t="str">
        <f>IFERROR(_xlfn.XLOOKUP(F671, BS_ATIVIDADE[ATIVIDADE],BS_ATIVIDADE[UNIDADE] ), "*")</f>
        <v>Nº DE DORMENTES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1" s="160" t="str">
        <f>IFERROR(_xlfn.XLOOKUP(J671, BASE_MAPA!$D$2:$D$260, BASE_MAPA!$I$2:$I$260), "ERRO")</f>
        <v>ZKE</v>
      </c>
      <c r="V671" s="261"/>
      <c r="W671" s="346"/>
      <c r="X671" s="212" t="s">
        <v>668</v>
      </c>
      <c r="Y671" s="179"/>
      <c r="Z671" s="179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80"/>
      <c r="AI671" s="171" t="str">
        <f>IF(BS_CONTROLE[[#This Row],[Atividade]]=0, "-", BS_CONTROLE[[#This Row],[Atividade]])</f>
        <v>PDM - DESCARGA - DORMENTE</v>
      </c>
      <c r="AJ671" s="9" t="str">
        <f>IF(D671="","*",VLOOKUP(AI671,BS_ATIVIDADE[#Data],3,FALSE))</f>
        <v>DORMENTE - DESCARGA</v>
      </c>
      <c r="AK671" s="264" t="str">
        <f>IF(BS_CONTROLE[[#This Row],[Local - Partida]]=0, "-", BS_CONTROLE[[#This Row],[Local - Partida]])</f>
        <v>ZEM1302</v>
      </c>
      <c r="AL671" s="264" t="str">
        <f>IF(BS_CONTROLE[[#This Row],[Local - Encerramento]]=0, "-", BS_CONTROLE[[#This Row],[Local - Encerramento]])</f>
        <v>ZEM1302</v>
      </c>
      <c r="AM671" s="264" t="str">
        <f>IF(BS_CONTROLE[[#This Row],[Entre - Estações]]=0, "-", BS_CONTROLE[[#This Row],[Entre - Estações]])</f>
        <v>ZEJ-ZEV</v>
      </c>
      <c r="AN671" s="264">
        <f>IF(BS_CONTROLE[[#This Row],[SB]]=0, "-", BS_CONTROLE[[#This Row],[SB]])</f>
        <v>1561552</v>
      </c>
      <c r="AO671" s="246">
        <f>IF(BS_CONTROLE[[#This Row],[SUB]]=0, "-", BS_CONTROLE[[#This Row],[SUB]])</f>
        <v>55</v>
      </c>
      <c r="AP671" s="247">
        <f>IF(BS_CONTROLE[[#This Row],[KM - Inicio]]=0, "-", BS_CONTROLE[[#This Row],[KM - Inicio]])</f>
        <v>156</v>
      </c>
      <c r="AQ671" s="247">
        <f>IF(BS_CONTROLE[[#This Row],[KM - Fim]]=0, "-", BS_CONTROLE[[#This Row],[KM - Fim]])</f>
        <v>158.80000000000001</v>
      </c>
      <c r="AR671" s="265"/>
      <c r="AS671" s="265"/>
      <c r="AT671" s="265"/>
      <c r="AU671" s="267"/>
      <c r="AV671" s="267"/>
      <c r="AW671" s="267"/>
      <c r="AX671" s="241"/>
      <c r="AY671" s="182">
        <f>IF(D671="","*",IFERROR(IF(ISODD(COUNT(AS671:AX671)),"ERRO",SUM((AT671-AS671),(AV671-AU671),(AX671-AW671))),"ERRO"))</f>
        <v>0</v>
      </c>
      <c r="AZ671" s="161"/>
      <c r="BA671" s="242"/>
      <c r="BB671" s="178" t="str">
        <f>IFERROR(_xlfn.XLOOKUP(AI671, BS_ATIVIDADE[ATIVIDADE],BS_ATIVIDADE[UNIDADE] ), "*")</f>
        <v>Nº DE DORMENTES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Produção e Intervalo</v>
      </c>
      <c r="BR671" s="19">
        <f t="shared" si="60"/>
        <v>0</v>
      </c>
      <c r="BS671" s="19">
        <f t="shared" si="61"/>
        <v>0</v>
      </c>
      <c r="BT671" s="219" t="str">
        <f t="shared" si="62"/>
        <v>OKOK</v>
      </c>
    </row>
    <row r="672" spans="1:72">
      <c r="A672" s="166" t="str">
        <f>D672&amp;B672</f>
        <v>46022</v>
      </c>
      <c r="B672" s="167">
        <v>46022</v>
      </c>
      <c r="C672" s="239"/>
      <c r="D672" s="212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12" t="s">
        <v>668</v>
      </c>
      <c r="Y672" s="179"/>
      <c r="Z672" s="179"/>
      <c r="AA672" s="84" t="s">
        <v>317</v>
      </c>
      <c r="AB672" s="71" t="s">
        <v>317</v>
      </c>
      <c r="AC672" s="71" t="s">
        <v>317</v>
      </c>
      <c r="AD672" s="172" t="s">
        <v>317</v>
      </c>
      <c r="AE672" s="84" t="s">
        <v>317</v>
      </c>
      <c r="AF672" s="84" t="s">
        <v>317</v>
      </c>
      <c r="AG672" s="84" t="s">
        <v>317</v>
      </c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>
      <c r="A673" s="166" t="str">
        <f>D673&amp;B673</f>
        <v>46022</v>
      </c>
      <c r="B673" s="167">
        <v>46022</v>
      </c>
      <c r="C673" s="239"/>
      <c r="D673" s="212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12" t="s">
        <v>668</v>
      </c>
      <c r="Y673" s="179"/>
      <c r="Z673" s="179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>
      <c r="A674" s="166" t="str">
        <f>D674&amp;B674</f>
        <v/>
      </c>
      <c r="B674" s="167"/>
      <c r="C674" s="239"/>
      <c r="D674" s="212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12" t="s">
        <v>668</v>
      </c>
      <c r="Y674" s="179"/>
      <c r="Z674" s="179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>
      <c r="A675" s="166" t="str">
        <f>D675&amp;B675</f>
        <v/>
      </c>
      <c r="B675" s="167"/>
      <c r="C675" s="239"/>
      <c r="D675" s="212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12" t="s">
        <v>668</v>
      </c>
      <c r="Y675" s="179"/>
      <c r="Z675" s="179"/>
      <c r="AA675" s="84" t="s">
        <v>317</v>
      </c>
      <c r="AB675" s="71" t="s">
        <v>317</v>
      </c>
      <c r="AC675" s="71" t="s">
        <v>317</v>
      </c>
      <c r="AD675" s="172" t="s">
        <v>317</v>
      </c>
      <c r="AE675" s="84" t="s">
        <v>317</v>
      </c>
      <c r="AF675" s="84" t="s">
        <v>317</v>
      </c>
      <c r="AG675" s="84" t="s">
        <v>317</v>
      </c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>
      <c r="A676" s="166" t="str">
        <f>D676&amp;B676</f>
        <v/>
      </c>
      <c r="B676" s="167"/>
      <c r="C676" s="239"/>
      <c r="D676" s="212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12" t="s">
        <v>668</v>
      </c>
      <c r="Y676" s="179"/>
      <c r="Z676" s="179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>
      <c r="A677" s="166" t="str">
        <f>D677&amp;B677</f>
        <v/>
      </c>
      <c r="B677" s="167"/>
      <c r="C677" s="239"/>
      <c r="D677" s="212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12" t="s">
        <v>668</v>
      </c>
      <c r="Y677" s="179"/>
      <c r="Z677" s="179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>
      <c r="A678" s="166" t="str">
        <f>D678&amp;B678</f>
        <v/>
      </c>
      <c r="B678" s="167"/>
      <c r="C678" s="239"/>
      <c r="D678" s="212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12" t="s">
        <v>668</v>
      </c>
      <c r="Y678" s="179"/>
      <c r="Z678" s="179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>
      <c r="A679" s="166" t="str">
        <f>D679&amp;B679</f>
        <v/>
      </c>
      <c r="B679" s="167"/>
      <c r="C679" s="239"/>
      <c r="D679" s="212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12" t="s">
        <v>668</v>
      </c>
      <c r="Y679" s="179"/>
      <c r="Z679" s="179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>
      <c r="A680" s="166" t="str">
        <f>D680&amp;B680</f>
        <v/>
      </c>
      <c r="B680" s="167"/>
      <c r="C680" s="239"/>
      <c r="D680" s="212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12" t="s">
        <v>668</v>
      </c>
      <c r="Y680" s="179"/>
      <c r="Z680" s="179"/>
      <c r="AA680" s="84" t="s">
        <v>317</v>
      </c>
      <c r="AB680" s="71" t="s">
        <v>317</v>
      </c>
      <c r="AC680" s="71" t="s">
        <v>317</v>
      </c>
      <c r="AD680" s="172" t="s">
        <v>317</v>
      </c>
      <c r="AE680" s="84" t="s">
        <v>317</v>
      </c>
      <c r="AF680" s="84" t="s">
        <v>317</v>
      </c>
      <c r="AG680" s="84" t="s">
        <v>317</v>
      </c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>
      <c r="A681" s="166" t="str">
        <f>D681&amp;B681</f>
        <v/>
      </c>
      <c r="B681" s="167"/>
      <c r="C681" s="239"/>
      <c r="D681" s="212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12" t="s">
        <v>668</v>
      </c>
      <c r="Y681" s="179"/>
      <c r="Z681" s="179"/>
      <c r="AA681" s="84" t="s">
        <v>317</v>
      </c>
      <c r="AB681" s="71" t="s">
        <v>317</v>
      </c>
      <c r="AC681" s="71" t="s">
        <v>317</v>
      </c>
      <c r="AD681" s="172" t="s">
        <v>317</v>
      </c>
      <c r="AE681" s="84" t="s">
        <v>317</v>
      </c>
      <c r="AF681" s="84" t="s">
        <v>317</v>
      </c>
      <c r="AG681" s="84" t="s">
        <v>317</v>
      </c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>
      <c r="A682" s="166" t="str">
        <f>D682&amp;B682</f>
        <v/>
      </c>
      <c r="B682" s="167"/>
      <c r="C682" s="239"/>
      <c r="D682" s="212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12" t="s">
        <v>668</v>
      </c>
      <c r="Y682" s="179"/>
      <c r="Z682" s="179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>
      <c r="A683" s="166" t="str">
        <f>D683&amp;B683</f>
        <v/>
      </c>
      <c r="B683" s="167"/>
      <c r="C683" s="239"/>
      <c r="D683" s="212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12" t="s">
        <v>668</v>
      </c>
      <c r="Y683" s="179"/>
      <c r="Z683" s="179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>
      <c r="A684" s="166" t="str">
        <f>D684&amp;B684</f>
        <v/>
      </c>
      <c r="B684" s="167"/>
      <c r="C684" s="239"/>
      <c r="D684" s="212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12" t="s">
        <v>668</v>
      </c>
      <c r="Y684" s="179"/>
      <c r="Z684" s="179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>
      <c r="A685" s="166" t="str">
        <f>D685&amp;B685</f>
        <v/>
      </c>
      <c r="B685" s="167"/>
      <c r="C685" s="239"/>
      <c r="D685" s="212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12" t="s">
        <v>668</v>
      </c>
      <c r="Y685" s="179"/>
      <c r="Z685" s="179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>
      <c r="A686" s="166" t="str">
        <f>D686&amp;B686</f>
        <v/>
      </c>
      <c r="B686" s="167"/>
      <c r="C686" s="239"/>
      <c r="D686" s="212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12" t="s">
        <v>668</v>
      </c>
      <c r="Y686" s="179"/>
      <c r="Z686" s="179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12" t="s">
        <v>668</v>
      </c>
      <c r="Y687" s="179"/>
      <c r="Z687" s="179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12" t="s">
        <v>668</v>
      </c>
      <c r="Y688" s="179"/>
      <c r="Z688" s="179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12" t="s">
        <v>668</v>
      </c>
      <c r="Y689" s="179"/>
      <c r="Z689" s="179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12" t="s">
        <v>668</v>
      </c>
      <c r="Y690" s="179"/>
      <c r="Z690" s="179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12" t="s">
        <v>668</v>
      </c>
      <c r="Y691" s="179"/>
      <c r="Z691" s="179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12" t="s">
        <v>668</v>
      </c>
      <c r="Y692" s="179"/>
      <c r="Z692" s="179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12" t="s">
        <v>668</v>
      </c>
      <c r="Y693" s="179"/>
      <c r="Z693" s="179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12" t="s">
        <v>668</v>
      </c>
      <c r="Y694" s="179"/>
      <c r="Z694" s="179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12" t="s">
        <v>668</v>
      </c>
      <c r="Y695" s="179"/>
      <c r="Z695" s="179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12" t="s">
        <v>668</v>
      </c>
      <c r="Y696" s="179"/>
      <c r="Z696" s="179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12" t="s">
        <v>668</v>
      </c>
      <c r="Y697" s="179"/>
      <c r="Z697" s="179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0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3" operator="equal">
      <formula>"OPORTUNIDADE"</formula>
    </cfRule>
  </conditionalFormatting>
  <conditionalFormatting sqref="AZ6:AZ523">
    <cfRule type="expression" dxfId="279" priority="18708">
      <formula>$BU6=1</formula>
    </cfRule>
  </conditionalFormatting>
  <conditionalFormatting sqref="BQ6:BQ799">
    <cfRule type="cellIs" dxfId="278" priority="18719" operator="equal">
      <formula>"Produção e Intervalo"</formula>
    </cfRule>
    <cfRule type="cellIs" dxfId="277" priority="18720" operator="equal">
      <formula>"Aderente"</formula>
    </cfRule>
    <cfRule type="cellIs" dxfId="276" priority="18721" operator="equal">
      <formula>"Intervalo"</formula>
    </cfRule>
    <cfRule type="cellIs" dxfId="275" priority="18722" operator="equal">
      <formula>"Produção"</formula>
    </cfRule>
    <cfRule type="cellIs" dxfId="274" priority="18723" operator="equal">
      <formula>"ERRO"</formula>
    </cfRule>
  </conditionalFormatting>
  <conditionalFormatting sqref="BR6:BS800">
    <cfRule type="cellIs" dxfId="273" priority="18701" operator="equal">
      <formula>"*"</formula>
    </cfRule>
    <cfRule type="cellIs" dxfId="272" priority="18702" operator="greaterThanOrEqual">
      <formula>1</formula>
    </cfRule>
    <cfRule type="cellIs" dxfId="271" priority="1870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9" operator="equal">
      <formula>"NÃO"</formula>
    </cfRule>
    <cfRule type="cellIs" dxfId="269" priority="18650" operator="equal">
      <formula>"SIM"</formula>
    </cfRule>
  </conditionalFormatting>
  <conditionalFormatting sqref="X478 X480 X483 X488:X489 X499 X506 X511:X512 X517 X520:X521">
    <cfRule type="cellIs" dxfId="268" priority="18648" operator="equal">
      <formula>"OPORTUNIDADE"</formula>
    </cfRule>
  </conditionalFormatting>
  <conditionalFormatting sqref="Z476:Z480 Z487:Z489 Z483:Z484 Z492 Z496:Z499 Z517 Z519:Z523 Z501:Z515">
    <cfRule type="cellIs" dxfId="267" priority="18646" operator="equal">
      <formula>"NÃO"</formula>
    </cfRule>
    <cfRule type="cellIs" dxfId="266" priority="18647" operator="equal">
      <formula>"SIM"</formula>
    </cfRule>
  </conditionalFormatting>
  <conditionalFormatting sqref="Z476:Z480 Z487:Z489 Z483:Z484 Z492 Z496:Z499 Z517 Z519:Z523 Z501:Z515">
    <cfRule type="cellIs" dxfId="265" priority="18645" operator="equal">
      <formula>"OPORTUNIDADE"</formula>
    </cfRule>
  </conditionalFormatting>
  <conditionalFormatting sqref="Y1048575:Y1048576">
    <cfRule type="cellIs" dxfId="264" priority="18530" operator="equal">
      <formula>"OPORTUNIDADE"</formula>
    </cfRule>
  </conditionalFormatting>
  <conditionalFormatting sqref="Y1048575:Y1048576">
    <cfRule type="cellIs" dxfId="263" priority="18528" operator="equal">
      <formula>"NÃO"</formula>
    </cfRule>
    <cfRule type="cellIs" dxfId="262" priority="18529" operator="equal">
      <formula>"SIM"</formula>
    </cfRule>
  </conditionalFormatting>
  <conditionalFormatting sqref="Z524:Z549">
    <cfRule type="cellIs" dxfId="261" priority="18265" operator="equal">
      <formula>"OPORTUNIDADE"</formula>
    </cfRule>
  </conditionalFormatting>
  <conditionalFormatting sqref="Z524:Z549">
    <cfRule type="cellIs" dxfId="260" priority="18263" operator="equal">
      <formula>"NÃO"</formula>
    </cfRule>
    <cfRule type="cellIs" dxfId="259" priority="18264" operator="equal">
      <formula>"SIM"</formula>
    </cfRule>
  </conditionalFormatting>
  <conditionalFormatting sqref="Z550">
    <cfRule type="cellIs" dxfId="258" priority="18248" operator="equal">
      <formula>"NÃO"</formula>
    </cfRule>
    <cfRule type="cellIs" dxfId="257" priority="18249" operator="equal">
      <formula>"SIM"</formula>
    </cfRule>
  </conditionalFormatting>
  <conditionalFormatting sqref="Z550">
    <cfRule type="cellIs" dxfId="256" priority="18247" operator="equal">
      <formula>"OPORTUNIDADE"</formula>
    </cfRule>
  </conditionalFormatting>
  <conditionalFormatting sqref="BI550">
    <cfRule type="iconSet" priority="1825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7">
      <formula>$BU493=1</formula>
    </cfRule>
  </conditionalFormatting>
  <conditionalFormatting sqref="AZ526:AZ550">
    <cfRule type="expression" dxfId="254" priority="19027">
      <formula>$BU498=1</formula>
    </cfRule>
  </conditionalFormatting>
  <conditionalFormatting sqref="BI524:BI549">
    <cfRule type="iconSet" priority="1902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30">
      <iconSet showValue="0">
        <cfvo type="percent" val="0"/>
        <cfvo type="num" val="1"/>
        <cfvo type="num" val="1" gte="0"/>
      </iconSet>
    </cfRule>
    <cfRule type="iconSet" priority="1903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300" operator="equal">
      <formula>"OPORTUNIDADE"</formula>
    </cfRule>
  </conditionalFormatting>
  <conditionalFormatting sqref="Y158">
    <cfRule type="cellIs" dxfId="252" priority="298" operator="equal">
      <formula>"NÃO"</formula>
    </cfRule>
    <cfRule type="cellIs" dxfId="251" priority="299" operator="equal">
      <formula>"SIM"</formula>
    </cfRule>
  </conditionalFormatting>
  <conditionalFormatting sqref="BI6:BI523">
    <cfRule type="iconSet" priority="1909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00">
      <iconSet showValue="0">
        <cfvo type="percent" val="0"/>
        <cfvo type="num" val="1"/>
        <cfvo type="num" val="1" gte="0"/>
      </iconSet>
    </cfRule>
    <cfRule type="iconSet" priority="1910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4" operator="equal">
      <formula>"OPORTUNIDADE"</formula>
    </cfRule>
  </conditionalFormatting>
  <conditionalFormatting sqref="Y560">
    <cfRule type="cellIs" dxfId="249" priority="172" operator="equal">
      <formula>"NÃO"</formula>
    </cfRule>
    <cfRule type="cellIs" dxfId="248" priority="173" operator="equal">
      <formula>"SIM"</formula>
    </cfRule>
  </conditionalFormatting>
  <conditionalFormatting sqref="Y561:Y564">
    <cfRule type="cellIs" dxfId="247" priority="168" operator="equal">
      <formula>"OPORTUNIDADE"</formula>
    </cfRule>
  </conditionalFormatting>
  <conditionalFormatting sqref="Y561:Y564">
    <cfRule type="cellIs" dxfId="246" priority="166" operator="equal">
      <formula>"NÃO"</formula>
    </cfRule>
    <cfRule type="cellIs" dxfId="245" priority="167" operator="equal">
      <formula>"SIM"</formula>
    </cfRule>
  </conditionalFormatting>
  <conditionalFormatting sqref="Y567:Y569">
    <cfRule type="cellIs" dxfId="244" priority="165" operator="equal">
      <formula>"OPORTUNIDADE"</formula>
    </cfRule>
  </conditionalFormatting>
  <conditionalFormatting sqref="Y567:Y569">
    <cfRule type="cellIs" dxfId="243" priority="163" operator="equal">
      <formula>"NÃO"</formula>
    </cfRule>
    <cfRule type="cellIs" dxfId="242" priority="164" operator="equal">
      <formula>"SIM"</formula>
    </cfRule>
  </conditionalFormatting>
  <conditionalFormatting sqref="Y567:Y569">
    <cfRule type="cellIs" dxfId="241" priority="162" operator="equal">
      <formula>"OPORTUNIDADE"</formula>
    </cfRule>
  </conditionalFormatting>
  <conditionalFormatting sqref="Y567:Y569">
    <cfRule type="cellIs" dxfId="240" priority="160" operator="equal">
      <formula>"NÃO"</formula>
    </cfRule>
    <cfRule type="cellIs" dxfId="239" priority="161" operator="equal">
      <formula>"SIM"</formula>
    </cfRule>
  </conditionalFormatting>
  <conditionalFormatting sqref="BK56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4" operator="equal">
      <formula>"OPORTUNIDADE"</formula>
    </cfRule>
  </conditionalFormatting>
  <conditionalFormatting sqref="Y572">
    <cfRule type="cellIs" dxfId="237" priority="152" operator="equal">
      <formula>"NÃO"</formula>
    </cfRule>
    <cfRule type="cellIs" dxfId="236" priority="153" operator="equal">
      <formula>"SIM"</formula>
    </cfRule>
  </conditionalFormatting>
  <conditionalFormatting sqref="Y572">
    <cfRule type="cellIs" dxfId="235" priority="151" operator="equal">
      <formula>"OPORTUNIDADE"</formula>
    </cfRule>
  </conditionalFormatting>
  <conditionalFormatting sqref="Y572">
    <cfRule type="cellIs" dxfId="234" priority="149" operator="equal">
      <formula>"NÃO"</formula>
    </cfRule>
    <cfRule type="cellIs" dxfId="233" priority="150" operator="equal">
      <formula>"SIM"</formula>
    </cfRule>
  </conditionalFormatting>
  <conditionalFormatting sqref="Y573">
    <cfRule type="cellIs" dxfId="232" priority="148" operator="equal">
      <formula>"OPORTUNIDADE"</formula>
    </cfRule>
  </conditionalFormatting>
  <conditionalFormatting sqref="Y573">
    <cfRule type="cellIs" dxfId="231" priority="146" operator="equal">
      <formula>"NÃO"</formula>
    </cfRule>
    <cfRule type="cellIs" dxfId="230" priority="147" operator="equal">
      <formula>"SIM"</formula>
    </cfRule>
  </conditionalFormatting>
  <conditionalFormatting sqref="Y573">
    <cfRule type="cellIs" dxfId="229" priority="145" operator="equal">
      <formula>"OPORTUNIDADE"</formula>
    </cfRule>
  </conditionalFormatting>
  <conditionalFormatting sqref="Y573">
    <cfRule type="cellIs" dxfId="228" priority="143" operator="equal">
      <formula>"NÃO"</formula>
    </cfRule>
    <cfRule type="cellIs" dxfId="227" priority="144" operator="equal">
      <formula>"SIM"</formula>
    </cfRule>
  </conditionalFormatting>
  <conditionalFormatting sqref="Y574">
    <cfRule type="cellIs" dxfId="226" priority="142" operator="equal">
      <formula>"OPORTUNIDADE"</formula>
    </cfRule>
  </conditionalFormatting>
  <conditionalFormatting sqref="Y574">
    <cfRule type="cellIs" dxfId="225" priority="140" operator="equal">
      <formula>"NÃO"</formula>
    </cfRule>
    <cfRule type="cellIs" dxfId="224" priority="141" operator="equal">
      <formula>"SIM"</formula>
    </cfRule>
  </conditionalFormatting>
  <conditionalFormatting sqref="Y574">
    <cfRule type="cellIs" dxfId="223" priority="139" operator="equal">
      <formula>"OPORTUNIDADE"</formula>
    </cfRule>
  </conditionalFormatting>
  <conditionalFormatting sqref="Y574">
    <cfRule type="cellIs" dxfId="222" priority="137" operator="equal">
      <formula>"NÃO"</formula>
    </cfRule>
    <cfRule type="cellIs" dxfId="221" priority="138" operator="equal">
      <formula>"SIM"</formula>
    </cfRule>
  </conditionalFormatting>
  <conditionalFormatting sqref="Y575">
    <cfRule type="cellIs" dxfId="220" priority="136" operator="equal">
      <formula>"OPORTUNIDADE"</formula>
    </cfRule>
  </conditionalFormatting>
  <conditionalFormatting sqref="Y575">
    <cfRule type="cellIs" dxfId="219" priority="134" operator="equal">
      <formula>"NÃO"</formula>
    </cfRule>
    <cfRule type="cellIs" dxfId="218" priority="135" operator="equal">
      <formula>"SIM"</formula>
    </cfRule>
  </conditionalFormatting>
  <conditionalFormatting sqref="Y575">
    <cfRule type="cellIs" dxfId="217" priority="133" operator="equal">
      <formula>"OPORTUNIDADE"</formula>
    </cfRule>
  </conditionalFormatting>
  <conditionalFormatting sqref="Y575">
    <cfRule type="cellIs" dxfId="216" priority="131" operator="equal">
      <formula>"NÃO"</formula>
    </cfRule>
    <cfRule type="cellIs" dxfId="215" priority="132" operator="equal">
      <formula>"SIM"</formula>
    </cfRule>
  </conditionalFormatting>
  <conditionalFormatting sqref="Y577">
    <cfRule type="cellIs" dxfId="214" priority="130" operator="equal">
      <formula>"OPORTUNIDADE"</formula>
    </cfRule>
  </conditionalFormatting>
  <conditionalFormatting sqref="Y577">
    <cfRule type="cellIs" dxfId="213" priority="128" operator="equal">
      <formula>"NÃO"</formula>
    </cfRule>
    <cfRule type="cellIs" dxfId="212" priority="129" operator="equal">
      <formula>"SIM"</formula>
    </cfRule>
  </conditionalFormatting>
  <conditionalFormatting sqref="Y577">
    <cfRule type="cellIs" dxfId="211" priority="127" operator="equal">
      <formula>"OPORTUNIDADE"</formula>
    </cfRule>
  </conditionalFormatting>
  <conditionalFormatting sqref="Y577">
    <cfRule type="cellIs" dxfId="210" priority="125" operator="equal">
      <formula>"NÃO"</formula>
    </cfRule>
    <cfRule type="cellIs" dxfId="209" priority="126" operator="equal">
      <formula>"SIM"</formula>
    </cfRule>
  </conditionalFormatting>
  <conditionalFormatting sqref="Y579">
    <cfRule type="cellIs" dxfId="208" priority="124" operator="equal">
      <formula>"OPORTUNIDADE"</formula>
    </cfRule>
  </conditionalFormatting>
  <conditionalFormatting sqref="Y579">
    <cfRule type="cellIs" dxfId="207" priority="122" operator="equal">
      <formula>"NÃO"</formula>
    </cfRule>
    <cfRule type="cellIs" dxfId="206" priority="123" operator="equal">
      <formula>"SIM"</formula>
    </cfRule>
  </conditionalFormatting>
  <conditionalFormatting sqref="Y579">
    <cfRule type="cellIs" dxfId="205" priority="121" operator="equal">
      <formula>"OPORTUNIDADE"</formula>
    </cfRule>
  </conditionalFormatting>
  <conditionalFormatting sqref="Y579">
    <cfRule type="cellIs" dxfId="204" priority="119" operator="equal">
      <formula>"NÃO"</formula>
    </cfRule>
    <cfRule type="cellIs" dxfId="203" priority="120" operator="equal">
      <formula>"SIM"</formula>
    </cfRule>
  </conditionalFormatting>
  <conditionalFormatting sqref="Y580">
    <cfRule type="cellIs" dxfId="202" priority="118" operator="equal">
      <formula>"OPORTUNIDADE"</formula>
    </cfRule>
  </conditionalFormatting>
  <conditionalFormatting sqref="Y580">
    <cfRule type="cellIs" dxfId="201" priority="116" operator="equal">
      <formula>"NÃO"</formula>
    </cfRule>
    <cfRule type="cellIs" dxfId="200" priority="117" operator="equal">
      <formula>"SIM"</formula>
    </cfRule>
  </conditionalFormatting>
  <conditionalFormatting sqref="Y580">
    <cfRule type="cellIs" dxfId="199" priority="115" operator="equal">
      <formula>"OPORTUNIDADE"</formula>
    </cfRule>
  </conditionalFormatting>
  <conditionalFormatting sqref="Y580">
    <cfRule type="cellIs" dxfId="198" priority="113" operator="equal">
      <formula>"NÃO"</formula>
    </cfRule>
    <cfRule type="cellIs" dxfId="197" priority="114" operator="equal">
      <formula>"SIM"</formula>
    </cfRule>
  </conditionalFormatting>
  <conditionalFormatting sqref="Y581">
    <cfRule type="cellIs" dxfId="196" priority="112" operator="equal">
      <formula>"OPORTUNIDADE"</formula>
    </cfRule>
  </conditionalFormatting>
  <conditionalFormatting sqref="Y581">
    <cfRule type="cellIs" dxfId="195" priority="110" operator="equal">
      <formula>"NÃO"</formula>
    </cfRule>
    <cfRule type="cellIs" dxfId="194" priority="111" operator="equal">
      <formula>"SIM"</formula>
    </cfRule>
  </conditionalFormatting>
  <conditionalFormatting sqref="Y581">
    <cfRule type="cellIs" dxfId="193" priority="109" operator="equal">
      <formula>"OPORTUNIDADE"</formula>
    </cfRule>
  </conditionalFormatting>
  <conditionalFormatting sqref="Y581">
    <cfRule type="cellIs" dxfId="192" priority="107" operator="equal">
      <formula>"NÃO"</formula>
    </cfRule>
    <cfRule type="cellIs" dxfId="191" priority="108" operator="equal">
      <formula>"SIM"</formula>
    </cfRule>
  </conditionalFormatting>
  <conditionalFormatting sqref="Y582">
    <cfRule type="cellIs" dxfId="190" priority="106" operator="equal">
      <formula>"OPORTUNIDADE"</formula>
    </cfRule>
  </conditionalFormatting>
  <conditionalFormatting sqref="Y582">
    <cfRule type="cellIs" dxfId="189" priority="104" operator="equal">
      <formula>"NÃO"</formula>
    </cfRule>
    <cfRule type="cellIs" dxfId="188" priority="105" operator="equal">
      <formula>"SIM"</formula>
    </cfRule>
  </conditionalFormatting>
  <conditionalFormatting sqref="Y582">
    <cfRule type="cellIs" dxfId="187" priority="103" operator="equal">
      <formula>"OPORTUNIDADE"</formula>
    </cfRule>
  </conditionalFormatting>
  <conditionalFormatting sqref="Y582">
    <cfRule type="cellIs" dxfId="186" priority="101" operator="equal">
      <formula>"NÃO"</formula>
    </cfRule>
    <cfRule type="cellIs" dxfId="185" priority="102" operator="equal">
      <formula>"SIM"</formula>
    </cfRule>
  </conditionalFormatting>
  <conditionalFormatting sqref="Y584">
    <cfRule type="cellIs" dxfId="184" priority="100" operator="equal">
      <formula>"OPORTUNIDADE"</formula>
    </cfRule>
  </conditionalFormatting>
  <conditionalFormatting sqref="Y584">
    <cfRule type="cellIs" dxfId="183" priority="98" operator="equal">
      <formula>"NÃO"</formula>
    </cfRule>
    <cfRule type="cellIs" dxfId="182" priority="99" operator="equal">
      <formula>"SIM"</formula>
    </cfRule>
  </conditionalFormatting>
  <conditionalFormatting sqref="Y584">
    <cfRule type="cellIs" dxfId="181" priority="97" operator="equal">
      <formula>"OPORTUNIDADE"</formula>
    </cfRule>
  </conditionalFormatting>
  <conditionalFormatting sqref="Y584">
    <cfRule type="cellIs" dxfId="180" priority="95" operator="equal">
      <formula>"NÃO"</formula>
    </cfRule>
    <cfRule type="cellIs" dxfId="179" priority="96" operator="equal">
      <formula>"SIM"</formula>
    </cfRule>
  </conditionalFormatting>
  <conditionalFormatting sqref="Y585">
    <cfRule type="cellIs" dxfId="178" priority="94" operator="equal">
      <formula>"OPORTUNIDADE"</formula>
    </cfRule>
  </conditionalFormatting>
  <conditionalFormatting sqref="Y585">
    <cfRule type="cellIs" dxfId="177" priority="92" operator="equal">
      <formula>"NÃO"</formula>
    </cfRule>
    <cfRule type="cellIs" dxfId="176" priority="93" operator="equal">
      <formula>"SIM"</formula>
    </cfRule>
  </conditionalFormatting>
  <conditionalFormatting sqref="Y585">
    <cfRule type="cellIs" dxfId="175" priority="91" operator="equal">
      <formula>"OPORTUNIDADE"</formula>
    </cfRule>
  </conditionalFormatting>
  <conditionalFormatting sqref="Y585">
    <cfRule type="cellIs" dxfId="174" priority="89" operator="equal">
      <formula>"NÃO"</formula>
    </cfRule>
    <cfRule type="cellIs" dxfId="173" priority="90" operator="equal">
      <formula>"SIM"</formula>
    </cfRule>
  </conditionalFormatting>
  <conditionalFormatting sqref="Y586">
    <cfRule type="cellIs" dxfId="172" priority="88" operator="equal">
      <formula>"OPORTUNIDADE"</formula>
    </cfRule>
  </conditionalFormatting>
  <conditionalFormatting sqref="Y586">
    <cfRule type="cellIs" dxfId="171" priority="86" operator="equal">
      <formula>"NÃO"</formula>
    </cfRule>
    <cfRule type="cellIs" dxfId="170" priority="87" operator="equal">
      <formula>"SIM"</formula>
    </cfRule>
  </conditionalFormatting>
  <conditionalFormatting sqref="Y586">
    <cfRule type="cellIs" dxfId="169" priority="85" operator="equal">
      <formula>"OPORTUNIDADE"</formula>
    </cfRule>
  </conditionalFormatting>
  <conditionalFormatting sqref="Y586">
    <cfRule type="cellIs" dxfId="168" priority="83" operator="equal">
      <formula>"NÃO"</formula>
    </cfRule>
    <cfRule type="cellIs" dxfId="167" priority="84" operator="equal">
      <formula>"SIM"</formula>
    </cfRule>
  </conditionalFormatting>
  <conditionalFormatting sqref="Y587">
    <cfRule type="cellIs" dxfId="166" priority="82" operator="equal">
      <formula>"OPORTUNIDADE"</formula>
    </cfRule>
  </conditionalFormatting>
  <conditionalFormatting sqref="Y587">
    <cfRule type="cellIs" dxfId="165" priority="80" operator="equal">
      <formula>"NÃO"</formula>
    </cfRule>
    <cfRule type="cellIs" dxfId="164" priority="81" operator="equal">
      <formula>"SIM"</formula>
    </cfRule>
  </conditionalFormatting>
  <conditionalFormatting sqref="Y587">
    <cfRule type="cellIs" dxfId="163" priority="79" operator="equal">
      <formula>"OPORTUNIDADE"</formula>
    </cfRule>
  </conditionalFormatting>
  <conditionalFormatting sqref="Y587">
    <cfRule type="cellIs" dxfId="162" priority="77" operator="equal">
      <formula>"NÃO"</formula>
    </cfRule>
    <cfRule type="cellIs" dxfId="161" priority="78" operator="equal">
      <formula>"SIM"</formula>
    </cfRule>
  </conditionalFormatting>
  <conditionalFormatting sqref="Y588">
    <cfRule type="cellIs" dxfId="160" priority="76" operator="equal">
      <formula>"OPORTUNIDADE"</formula>
    </cfRule>
  </conditionalFormatting>
  <conditionalFormatting sqref="Y588">
    <cfRule type="cellIs" dxfId="159" priority="74" operator="equal">
      <formula>"NÃO"</formula>
    </cfRule>
    <cfRule type="cellIs" dxfId="158" priority="75" operator="equal">
      <formula>"SIM"</formula>
    </cfRule>
  </conditionalFormatting>
  <conditionalFormatting sqref="Y588">
    <cfRule type="cellIs" dxfId="157" priority="73" operator="equal">
      <formula>"OPORTUNIDADE"</formula>
    </cfRule>
  </conditionalFormatting>
  <conditionalFormatting sqref="Y588">
    <cfRule type="cellIs" dxfId="156" priority="71" operator="equal">
      <formula>"NÃO"</formula>
    </cfRule>
    <cfRule type="cellIs" dxfId="155" priority="72" operator="equal">
      <formula>"SIM"</formula>
    </cfRule>
  </conditionalFormatting>
  <conditionalFormatting sqref="Y589">
    <cfRule type="cellIs" dxfId="154" priority="70" operator="equal">
      <formula>"OPORTUNIDADE"</formula>
    </cfRule>
  </conditionalFormatting>
  <conditionalFormatting sqref="Y589">
    <cfRule type="cellIs" dxfId="153" priority="68" operator="equal">
      <formula>"NÃO"</formula>
    </cfRule>
    <cfRule type="cellIs" dxfId="152" priority="69" operator="equal">
      <formula>"SIM"</formula>
    </cfRule>
  </conditionalFormatting>
  <conditionalFormatting sqref="Y589">
    <cfRule type="cellIs" dxfId="151" priority="67" operator="equal">
      <formula>"OPORTUNIDADE"</formula>
    </cfRule>
  </conditionalFormatting>
  <conditionalFormatting sqref="Y589">
    <cfRule type="cellIs" dxfId="150" priority="65" operator="equal">
      <formula>"NÃO"</formula>
    </cfRule>
    <cfRule type="cellIs" dxfId="149" priority="66" operator="equal">
      <formula>"SIM"</formula>
    </cfRule>
  </conditionalFormatting>
  <conditionalFormatting sqref="BR602:BS799">
    <cfRule type="cellIs" dxfId="148" priority="59" operator="equal">
      <formula>"*"</formula>
    </cfRule>
    <cfRule type="cellIs" dxfId="147" priority="60" operator="greaterThanOrEqual">
      <formula>1</formula>
    </cfRule>
    <cfRule type="cellIs" dxfId="146" priority="61" operator="lessThan">
      <formula>1</formula>
    </cfRule>
  </conditionalFormatting>
  <conditionalFormatting sqref="BO6:BO208 BO528:BO537 BO210:BO526 BO539:BO587 BO589:BO799">
    <cfRule type="iconSet" priority="19142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 BK656:BK799">
    <cfRule type="iconSet" priority="1915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6" operator="equal">
      <formula>"*"</formula>
    </cfRule>
    <cfRule type="cellIs" dxfId="144" priority="57" operator="greaterThanOrEqual">
      <formula>1</formula>
    </cfRule>
    <cfRule type="cellIs" dxfId="143" priority="58" operator="lessThan">
      <formula>1</formula>
    </cfRule>
  </conditionalFormatting>
  <conditionalFormatting sqref="Y592:Y612">
    <cfRule type="cellIs" dxfId="142" priority="55" operator="equal">
      <formula>"OPORTUNIDADE"</formula>
    </cfRule>
  </conditionalFormatting>
  <conditionalFormatting sqref="Y592:Y612">
    <cfRule type="cellIs" dxfId="141" priority="53" operator="equal">
      <formula>"NÃO"</formula>
    </cfRule>
    <cfRule type="cellIs" dxfId="140" priority="54" operator="equal">
      <formula>"SIM"</formula>
    </cfRule>
  </conditionalFormatting>
  <conditionalFormatting sqref="Y592:Y612">
    <cfRule type="cellIs" dxfId="139" priority="52" operator="equal">
      <formula>"OPORTUNIDADE"</formula>
    </cfRule>
  </conditionalFormatting>
  <conditionalFormatting sqref="Y592:Y612">
    <cfRule type="cellIs" dxfId="138" priority="50" operator="equal">
      <formula>"NÃO"</formula>
    </cfRule>
    <cfRule type="cellIs" dxfId="137" priority="51" operator="equal">
      <formula>"SIM"</formula>
    </cfRule>
  </conditionalFormatting>
  <conditionalFormatting sqref="BK5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3" operator="equal">
      <formula>"OPORTUNIDADE"</formula>
    </cfRule>
  </conditionalFormatting>
  <conditionalFormatting sqref="Y637:Y640 Y642:Y654 Y656">
    <cfRule type="cellIs" dxfId="135" priority="21" operator="equal">
      <formula>"NÃO"</formula>
    </cfRule>
    <cfRule type="cellIs" dxfId="134" priority="22" operator="equal">
      <formula>"SIM"</formula>
    </cfRule>
  </conditionalFormatting>
  <conditionalFormatting sqref="Y641">
    <cfRule type="cellIs" dxfId="133" priority="20" operator="equal">
      <formula>"OPORTUNIDADE"</formula>
    </cfRule>
  </conditionalFormatting>
  <conditionalFormatting sqref="Y641">
    <cfRule type="cellIs" dxfId="132" priority="18" operator="equal">
      <formula>"NÃO"</formula>
    </cfRule>
    <cfRule type="cellIs" dxfId="131" priority="19" operator="equal">
      <formula>"SIM"</formula>
    </cfRule>
  </conditionalFormatting>
  <conditionalFormatting sqref="Y641">
    <cfRule type="cellIs" dxfId="130" priority="17" operator="equal">
      <formula>"OPORTUNIDADE"</formula>
    </cfRule>
  </conditionalFormatting>
  <conditionalFormatting sqref="Y641">
    <cfRule type="cellIs" dxfId="129" priority="15" operator="equal">
      <formula>"NÃO"</formula>
    </cfRule>
    <cfRule type="cellIs" dxfId="128" priority="16" operator="equal">
      <formula>"SIM"</formula>
    </cfRule>
  </conditionalFormatting>
  <conditionalFormatting sqref="Y655">
    <cfRule type="cellIs" dxfId="127" priority="14" operator="equal">
      <formula>"OPORTUNIDADE"</formula>
    </cfRule>
  </conditionalFormatting>
  <conditionalFormatting sqref="Y655">
    <cfRule type="cellIs" dxfId="126" priority="12" operator="equal">
      <formula>"NÃO"</formula>
    </cfRule>
    <cfRule type="cellIs" dxfId="125" priority="13" operator="equal">
      <formula>"SIM"</formula>
    </cfRule>
  </conditionalFormatting>
  <conditionalFormatting sqref="Y655">
    <cfRule type="cellIs" dxfId="124" priority="11" operator="equal">
      <formula>"OPORTUNIDADE"</formula>
    </cfRule>
  </conditionalFormatting>
  <conditionalFormatting sqref="Y655">
    <cfRule type="cellIs" dxfId="123" priority="9" operator="equal">
      <formula>"NÃO"</formula>
    </cfRule>
    <cfRule type="cellIs" dxfId="122" priority="10" operator="equal">
      <formula>"SIM"</formula>
    </cfRule>
  </conditionalFormatting>
  <conditionalFormatting sqref="Y657">
    <cfRule type="cellIs" dxfId="121" priority="8" operator="equal">
      <formula>"OPORTUNIDADE"</formula>
    </cfRule>
  </conditionalFormatting>
  <conditionalFormatting sqref="Y657">
    <cfRule type="cellIs" dxfId="120" priority="6" operator="equal">
      <formula>"NÃO"</formula>
    </cfRule>
    <cfRule type="cellIs" dxfId="119" priority="7" operator="equal">
      <formula>"SIM"</formula>
    </cfRule>
  </conditionalFormatting>
  <conditionalFormatting sqref="Y657">
    <cfRule type="cellIs" dxfId="118" priority="5" operator="equal">
      <formula>"OPORTUNIDADE"</formula>
    </cfRule>
  </conditionalFormatting>
  <conditionalFormatting sqref="Y657">
    <cfRule type="cellIs" dxfId="117" priority="3" operator="equal">
      <formula>"NÃO"</formula>
    </cfRule>
    <cfRule type="cellIs" dxfId="116" priority="4" operator="equal">
      <formula>"SIM"</formula>
    </cfRule>
  </conditionalFormatting>
  <conditionalFormatting sqref="BK6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0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 BN655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 BM655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 BO655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1920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1921</v>
      </c>
      <c r="E3" s="305" t="s">
        <v>1922</v>
      </c>
      <c r="F3" s="305" t="s">
        <v>1923</v>
      </c>
      <c r="G3" s="310" t="s">
        <v>1924</v>
      </c>
      <c r="H3" s="305" t="s">
        <v>1925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1926</v>
      </c>
      <c r="E5" s="307">
        <v>46013</v>
      </c>
      <c r="F5" s="306">
        <v>7000</v>
      </c>
      <c r="G5" s="311" t="s">
        <v>1927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1928</v>
      </c>
      <c r="G6" s="311" t="s">
        <v>1927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1929</v>
      </c>
      <c r="G7" s="312" t="s">
        <v>1930</v>
      </c>
      <c r="H7" s="308" t="s">
        <v>1931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1932</v>
      </c>
      <c r="H8" s="306" t="s">
        <v>1933</v>
      </c>
    </row>
    <row r="9" spans="3:8">
      <c r="C9" s="306" t="s">
        <v>467</v>
      </c>
      <c r="D9" s="306" t="s">
        <v>1934</v>
      </c>
      <c r="E9" s="307">
        <v>45993</v>
      </c>
      <c r="F9" s="306">
        <v>12000</v>
      </c>
      <c r="G9" s="311" t="s">
        <v>1935</v>
      </c>
      <c r="H9" s="306"/>
    </row>
    <row r="10" spans="3:8" ht="29.25">
      <c r="C10" s="306" t="s">
        <v>467</v>
      </c>
      <c r="D10" s="306" t="s">
        <v>1936</v>
      </c>
      <c r="E10" s="307">
        <v>45993</v>
      </c>
      <c r="F10" s="306">
        <v>9000</v>
      </c>
      <c r="G10" s="311" t="s">
        <v>1937</v>
      </c>
      <c r="H10" s="306"/>
    </row>
    <row r="11" spans="3:8" ht="29.25">
      <c r="C11" s="306" t="s">
        <v>467</v>
      </c>
      <c r="D11" s="306" t="s">
        <v>1938</v>
      </c>
      <c r="E11" s="307">
        <v>45993</v>
      </c>
      <c r="F11" s="306">
        <v>10000</v>
      </c>
      <c r="G11" s="311" t="s">
        <v>1937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1939</v>
      </c>
      <c r="G12" s="311" t="s">
        <v>1940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1941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1942</v>
      </c>
      <c r="C4" s="310" t="s">
        <v>1943</v>
      </c>
      <c r="D4" s="310" t="s">
        <v>1944</v>
      </c>
      <c r="E4" s="310" t="s">
        <v>1945</v>
      </c>
      <c r="F4" s="310" t="s">
        <v>8</v>
      </c>
      <c r="G4" s="310" t="s">
        <v>1946</v>
      </c>
    </row>
    <row r="5" spans="2:8">
      <c r="B5" s="313" t="s">
        <v>1154</v>
      </c>
      <c r="C5" s="313">
        <v>314978</v>
      </c>
      <c r="D5" s="313" t="s">
        <v>1947</v>
      </c>
      <c r="E5" s="313" t="s">
        <v>542</v>
      </c>
      <c r="F5" s="313" t="s">
        <v>101</v>
      </c>
      <c r="G5" s="314">
        <v>46143</v>
      </c>
    </row>
    <row r="6" spans="2:8">
      <c r="B6" s="313" t="s">
        <v>1948</v>
      </c>
      <c r="C6" s="313">
        <v>256790</v>
      </c>
      <c r="D6" s="313" t="s">
        <v>1949</v>
      </c>
      <c r="E6" s="313" t="s">
        <v>542</v>
      </c>
      <c r="F6" s="313" t="s">
        <v>1950</v>
      </c>
      <c r="G6" s="314">
        <v>45992</v>
      </c>
    </row>
    <row r="7" spans="2:8">
      <c r="B7" s="313" t="s">
        <v>1951</v>
      </c>
      <c r="C7" s="313">
        <v>265193</v>
      </c>
      <c r="D7" s="313" t="s">
        <v>1952</v>
      </c>
      <c r="E7" s="313" t="s">
        <v>543</v>
      </c>
      <c r="F7" s="313" t="s">
        <v>1501</v>
      </c>
      <c r="G7" s="313" t="s">
        <v>1953</v>
      </c>
    </row>
    <row r="8" spans="2:8">
      <c r="B8" s="313" t="s">
        <v>1954</v>
      </c>
      <c r="C8" s="313">
        <v>293716</v>
      </c>
      <c r="D8" s="313" t="s">
        <v>1955</v>
      </c>
      <c r="E8" s="313" t="s">
        <v>543</v>
      </c>
      <c r="F8" s="313" t="s">
        <v>1501</v>
      </c>
      <c r="G8" s="314">
        <v>46204</v>
      </c>
    </row>
    <row r="9" spans="2:8">
      <c r="B9" s="313" t="s">
        <v>1956</v>
      </c>
      <c r="C9" s="313">
        <v>257258</v>
      </c>
      <c r="D9" s="313" t="s">
        <v>1957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1958</v>
      </c>
      <c r="C10" s="313">
        <v>371147</v>
      </c>
      <c r="D10" s="313" t="s">
        <v>1959</v>
      </c>
      <c r="E10" s="313" t="s">
        <v>544</v>
      </c>
      <c r="F10" s="313" t="s">
        <v>144</v>
      </c>
      <c r="G10" s="313" t="s">
        <v>1953</v>
      </c>
    </row>
    <row r="11" spans="2:8">
      <c r="B11" s="313" t="s">
        <v>1960</v>
      </c>
      <c r="C11" s="313">
        <v>259230</v>
      </c>
      <c r="D11" s="313" t="s">
        <v>1961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1962</v>
      </c>
      <c r="C12" s="313">
        <v>370705</v>
      </c>
      <c r="D12" s="313"/>
      <c r="E12" s="313" t="s">
        <v>544</v>
      </c>
      <c r="F12" s="313" t="s">
        <v>144</v>
      </c>
      <c r="G12" s="313" t="s">
        <v>1953</v>
      </c>
    </row>
    <row r="13" spans="2:8">
      <c r="B13" s="313" t="s">
        <v>1963</v>
      </c>
      <c r="C13" s="313">
        <v>258542</v>
      </c>
      <c r="D13" s="313" t="s">
        <v>1964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1965</v>
      </c>
      <c r="C14" s="313">
        <v>257050</v>
      </c>
      <c r="D14" s="313" t="s">
        <v>1966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1967</v>
      </c>
      <c r="D5" s="397"/>
      <c r="E5" s="397"/>
      <c r="F5" s="397"/>
      <c r="G5" s="397"/>
      <c r="H5" s="397"/>
      <c r="I5" s="397"/>
      <c r="J5" s="398"/>
      <c r="K5" s="399" t="s">
        <v>1968</v>
      </c>
      <c r="L5" s="400"/>
      <c r="M5" s="400"/>
      <c r="N5" s="400"/>
      <c r="O5" s="401" t="s">
        <v>1969</v>
      </c>
      <c r="P5" s="402"/>
      <c r="Q5" s="403"/>
    </row>
    <row r="6" spans="1:17" s="94" customFormat="1" ht="15.75" customHeight="1">
      <c r="A6" s="88" t="s">
        <v>1970</v>
      </c>
      <c r="B6" s="95" t="s">
        <v>1971</v>
      </c>
      <c r="C6" s="96" t="s">
        <v>875</v>
      </c>
      <c r="D6" s="97" t="s">
        <v>876</v>
      </c>
      <c r="E6" s="96" t="s">
        <v>1972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1973</v>
      </c>
      <c r="M6" s="139" t="s">
        <v>335</v>
      </c>
      <c r="N6" s="140" t="s">
        <v>870</v>
      </c>
      <c r="O6" s="233" t="s">
        <v>913</v>
      </c>
      <c r="P6" s="157"/>
      <c r="Q6" s="189" t="s">
        <v>1974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IF(SP_SUL!B668="","*",SP_SUL!B668)</f>
        <v>46022</v>
      </c>
      <c r="B651" s="99" t="str">
        <f>IF(SP_SUL!X668="","*",SP_SUL!X668)</f>
        <v>Contrato</v>
      </c>
      <c r="C651" s="100" t="str">
        <f>IF(SP_SUL!S668="","*",SP_SUL!S668)</f>
        <v>SP SUL</v>
      </c>
      <c r="D651" s="100" t="str">
        <f>IF(SP_SUL!T668="","*",SP_SUL!T668)</f>
        <v>ZKE-ZEV</v>
      </c>
      <c r="E651" s="100" t="str">
        <f>IF(SP_SUL!D668="","*",SP_SUL!D668)</f>
        <v>EDSON (TP-780)</v>
      </c>
      <c r="F651" s="100" t="str">
        <f>IF(SP_SUL!H668="","*",SP_SUL!H668)</f>
        <v>-</v>
      </c>
      <c r="G651" s="100" t="str">
        <f>IF(SP_SUL!M668="","*",SP_SUL!M668)</f>
        <v>ZEM-ZEJ</v>
      </c>
      <c r="H651" s="154">
        <f>IF(SP_SUL!K668="","*",SP_SUL!K668)</f>
        <v>142.08000000000001</v>
      </c>
      <c r="I651" s="132">
        <f>IF(SP_SUL!O668="","*",SP_SUL!O668)</f>
        <v>0.33333333333333331</v>
      </c>
      <c r="J651" s="132">
        <f>IF(SP_SUL!P668="","*",SP_SUL!P668)</f>
        <v>8.3333333333333329E-2</v>
      </c>
      <c r="K651" s="141" t="str">
        <f>IF(SP_SUL!AK668="","*",SP_SUL!AK668)</f>
        <v>-</v>
      </c>
      <c r="L651" s="141" t="str">
        <f>IF(SP_SUL!AM668="","*",SP_SUL!AM668)</f>
        <v>ZEM-ZEJ</v>
      </c>
      <c r="M651" s="141">
        <f>IF(SP_SUL!AP668="","*",SP_SUL!AP668)</f>
        <v>142.08000000000001</v>
      </c>
      <c r="N651" s="141" t="str">
        <f>IF(SP_SUL!AM668="","*",SP_SUL!AM668)</f>
        <v>ZEM-ZEJ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Oportunidade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Oportunidade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>
        <f>IF(SP_SUL!B671="","*",SP_SUL!B671)</f>
        <v>46022</v>
      </c>
      <c r="B654" s="99" t="str">
        <f>IF(SP_SUL!X671="","*",SP_SUL!X671)</f>
        <v>Oportunidade</v>
      </c>
      <c r="C654" s="100" t="str">
        <f>IF(SP_SUL!S671="","*",SP_SUL!S671)</f>
        <v>SP SUL</v>
      </c>
      <c r="D654" s="100" t="str">
        <f>IF(SP_SUL!T671="","*",SP_SUL!T671)</f>
        <v>ZKE-ZEV</v>
      </c>
      <c r="E654" s="100" t="str">
        <f>IF(SP_SUL!D671="","*",SP_SUL!D671)</f>
        <v>W60</v>
      </c>
      <c r="F654" s="100" t="str">
        <f>IF(SP_SUL!H671="","*",SP_SUL!H671)</f>
        <v>ZEM1302</v>
      </c>
      <c r="G654" s="100" t="str">
        <f>IF(SP_SUL!M671="","*",SP_SUL!M671)</f>
        <v>ZEJ-ZEV</v>
      </c>
      <c r="H654" s="154">
        <f>IF(SP_SUL!K671="","*",SP_SUL!K671)</f>
        <v>156</v>
      </c>
      <c r="I654" s="132">
        <f>IF(SP_SUL!O671="","*",SP_SUL!O671)</f>
        <v>0.29166666666666669</v>
      </c>
      <c r="J654" s="132">
        <f>IF(SP_SUL!P671="","*",SP_SUL!P671)</f>
        <v>4.1666666666666664E-2</v>
      </c>
      <c r="K654" s="141" t="str">
        <f>IF(SP_SUL!AK671="","*",SP_SUL!AK671)</f>
        <v>ZEM1302</v>
      </c>
      <c r="L654" s="141" t="str">
        <f>IF(SP_SUL!AM671="","*",SP_SUL!AM671)</f>
        <v>ZEJ-ZEV</v>
      </c>
      <c r="M654" s="141">
        <f>IF(SP_SUL!AP671="","*",SP_SUL!AP671)</f>
        <v>156</v>
      </c>
      <c r="N654" s="141" t="str">
        <f>IF(SP_SUL!AM671="","*",SP_SUL!AM671)</f>
        <v>ZEJ-ZEV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>
        <f>IF(SP_SUL!B672="","*",SP_SUL!B672)</f>
        <v>46022</v>
      </c>
      <c r="B655" s="99" t="str">
        <f>IF(SP_SUL!X672="","*",SP_SUL!X672)</f>
        <v>Oportunidade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>
        <f>IF(SP_SUL!B673="","*",SP_SUL!B673)</f>
        <v>46022</v>
      </c>
      <c r="B656" s="99" t="str">
        <f>IF(SP_SUL!X673="","*",SP_SUL!X673)</f>
        <v>Oportunidade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Oportunidade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Oportunidade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Oportunidade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Oportunidade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Oportunidade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Oportunidade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Oportunidade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Oportunidade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Oportunidade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Oportunidade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Oportunidade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Oportunidade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Oportunidade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Oportunidade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Oportunidade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Oportunidade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Oportunidade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Oportunidade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Oportunidade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Oportunidade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Oportunidade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Oportunidade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Oportunidade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Oportunidade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1974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1975</v>
      </c>
      <c r="W1" s="409"/>
      <c r="X1" s="409"/>
      <c r="Y1" s="104"/>
    </row>
    <row r="2" spans="1:25" s="101" customFormat="1" ht="11.25" customHeight="1">
      <c r="A2" s="105" t="s">
        <v>1976</v>
      </c>
      <c r="B2" s="105" t="s">
        <v>1971</v>
      </c>
      <c r="C2" s="105" t="s">
        <v>313</v>
      </c>
      <c r="D2" s="106" t="s">
        <v>875</v>
      </c>
      <c r="E2" s="106" t="s">
        <v>876</v>
      </c>
      <c r="F2" s="106" t="s">
        <v>1970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1977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Contrato</v>
      </c>
      <c r="C659" s="109" t="str">
        <f>IF(SP_SUL!Z660="","*",SP_SUL!Z660)</f>
        <v>*</v>
      </c>
      <c r="D659" s="110" t="str">
        <f>IF(SP_SUL!S660="","*",SP_SUL!S660)</f>
        <v>SP SUL</v>
      </c>
      <c r="E659" s="110" t="str">
        <f>IF(SP_SUL!T660="","*",SP_SUL!T660)</f>
        <v>ZBV-ZKE</v>
      </c>
      <c r="F659" s="110">
        <f>IF(SP_SUL!B660="","*",SP_SUL!B660)</f>
        <v>46022</v>
      </c>
      <c r="G659" s="110" t="str">
        <f>IF(SP_SUL!D660="","*",SP_SUL!D660)</f>
        <v>V93</v>
      </c>
      <c r="H659" s="110" t="str">
        <f>IF(SP_SUL!F660="","*",SP_SUL!F660)</f>
        <v>MECANIZAÇÃO - SOCADORA</v>
      </c>
      <c r="I659" s="110" t="str">
        <f>IF(SP_SUL!H660="","*",SP_SUL!H660)</f>
        <v>ZYU1</v>
      </c>
      <c r="J659" s="110" t="str">
        <f>IF(SP_SUL!I660="","*",SP_SUL!I660)</f>
        <v>ZYU1</v>
      </c>
      <c r="K659" s="110" t="str">
        <f>IF(SP_SUL!M660="","*",SP_SUL!M660)</f>
        <v>ZST-ZXI</v>
      </c>
      <c r="L659" s="318" t="str">
        <f>IF(SP_SUL!N660="","*",SP_SUL!N660)</f>
        <v>ZXI2/216ZXI2/ZST2162</v>
      </c>
      <c r="M659" s="111">
        <f>IF(SP_SUL!J660="","*",SP_SUL!J660)</f>
        <v>56</v>
      </c>
      <c r="N659" s="257">
        <f>IF(SP_SUL!K660="","*",SP_SUL!K660)</f>
        <v>218.75</v>
      </c>
      <c r="O659" s="257">
        <f>IF(SP_SUL!L660="","*",SP_SUL!L660)</f>
        <v>211</v>
      </c>
      <c r="P659" s="111"/>
      <c r="Q659" s="128">
        <f>IF(SP_SUL!O660="","*",SP_SUL!O660)</f>
        <v>0.29166666666666669</v>
      </c>
      <c r="R659" s="128">
        <f>IF(SP_SUL!P660="","*",SP_SUL!P660)</f>
        <v>0.16666666666666666</v>
      </c>
      <c r="S659" s="110" t="str">
        <f>IF(SP_SUL!Q660="","*",CONCATENATE(SP_SUL!Q660," ",SP_SUL!R660))</f>
        <v>2040 M</v>
      </c>
      <c r="T659" s="110" t="str">
        <f>IF(SP_SUL!V660="","*",SP_SUL!V660)</f>
        <v>Antonioni</v>
      </c>
      <c r="U659" s="110" t="str">
        <f>IF(SP_SUL!W660="","*",SP_SUL!W660)</f>
        <v>Socaria mecanizada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>
        <f ca="1">_xlfn.XLOOKUP(G659&amp;$X$2,BS_CONTROLE[CHAVE],BS_CONTROLE[Quantidade_11],"-")</f>
        <v>0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SP SUL</v>
      </c>
      <c r="E660" s="110" t="str">
        <f>IF(SP_SUL!T661="","*",SP_SUL!T661)</f>
        <v>ZBV-ZKE</v>
      </c>
      <c r="F660" s="110">
        <f>IF(SP_SUL!B661="","*",SP_SUL!B661)</f>
        <v>46022</v>
      </c>
      <c r="G660" s="110" t="str">
        <f>IF(SP_SUL!D661="","*",SP_SUL!D661)</f>
        <v>W59</v>
      </c>
      <c r="H660" s="110" t="str">
        <f>IF(SP_SUL!F661="","*",SP_SUL!F661)</f>
        <v>PDM - DESCARGA - DORMENTE</v>
      </c>
      <c r="I660" s="110" t="str">
        <f>IF(SP_SUL!H661="","*",SP_SUL!H661)</f>
        <v>ZYU1</v>
      </c>
      <c r="J660" s="110" t="str">
        <f>IF(SP_SUL!I661="","*",SP_SUL!I661)</f>
        <v>ZYU1</v>
      </c>
      <c r="K660" s="110" t="str">
        <f>IF(SP_SUL!M661="","*",SP_SUL!M661)</f>
        <v>ZER-170</v>
      </c>
      <c r="L660" s="318" t="str">
        <f>IF(SP_SUL!N661="","*",SP_SUL!N661)</f>
        <v>ZER169</v>
      </c>
      <c r="M660" s="111">
        <f>IF(SP_SUL!J661="","*",SP_SUL!J661)</f>
        <v>56</v>
      </c>
      <c r="N660" s="257">
        <f>IF(SP_SUL!K661="","*",SP_SUL!K661)</f>
        <v>168</v>
      </c>
      <c r="O660" s="257" t="str">
        <f>IF(SP_SUL!L661="","*",SP_SUL!L661)</f>
        <v>-</v>
      </c>
      <c r="P660" s="111"/>
      <c r="Q660" s="128">
        <f>IF(SP_SUL!O661="","*",SP_SUL!O661)</f>
        <v>0.35416666666666669</v>
      </c>
      <c r="R660" s="128">
        <f>IF(SP_SUL!P661="","*",SP_SUL!P661)</f>
        <v>4.1666666666666664E-2</v>
      </c>
      <c r="S660" s="110" t="str">
        <f>IF(SP_SUL!Q661="","*",CONCATENATE(SP_SUL!Q661," ",SP_SUL!R661))</f>
        <v>100 Nº DE DORMENTES</v>
      </c>
      <c r="T660" s="110" t="str">
        <f>IF(SP_SUL!V661="","*",SP_SUL!V661)</f>
        <v>Jonas</v>
      </c>
      <c r="U660" s="110" t="str">
        <f>IF(SP_SUL!W661="","*",SP_SUL!W661)</f>
        <v xml:space="preserve">Descarga de dormentes 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SP SUL</v>
      </c>
      <c r="E661" s="110" t="str">
        <f>IF(SP_SUL!T662="","*",SP_SUL!T662)</f>
        <v>ZBV-ZKE</v>
      </c>
      <c r="F661" s="110">
        <f>IF(SP_SUL!B662="","*",SP_SUL!B662)</f>
        <v>46022</v>
      </c>
      <c r="G661" s="110" t="str">
        <f>IF(SP_SUL!D662="","*",SP_SUL!D662)</f>
        <v>JOSÉ  (TF-521)</v>
      </c>
      <c r="H661" s="110" t="str">
        <f>IF(SP_SUL!F662="","*",SP_SUL!F662)</f>
        <v>PDM - SUBSTITUIÇÃO - DORMENTE</v>
      </c>
      <c r="I661" s="110" t="str">
        <f>IF(SP_SUL!H662="","*",SP_SUL!H662)</f>
        <v>-</v>
      </c>
      <c r="J661" s="110" t="str">
        <f>IF(SP_SUL!I662="","*",SP_SUL!I662)</f>
        <v>-</v>
      </c>
      <c r="K661" s="110" t="str">
        <f>IF(SP_SUL!M662="","*",SP_SUL!M662)</f>
        <v>ZER-170</v>
      </c>
      <c r="L661" s="318" t="str">
        <f>IF(SP_SUL!N662="","*",SP_SUL!N662)</f>
        <v>ZER169</v>
      </c>
      <c r="M661" s="111">
        <f>IF(SP_SUL!J662="","*",SP_SUL!J662)</f>
        <v>56</v>
      </c>
      <c r="N661" s="257">
        <f>IF(SP_SUL!K662="","*",SP_SUL!K662)</f>
        <v>167.5</v>
      </c>
      <c r="O661" s="257" t="str">
        <f>IF(SP_SUL!L662="","*",SP_SUL!L662)</f>
        <v>-</v>
      </c>
      <c r="P661" s="111"/>
      <c r="Q661" s="128">
        <f>IF(SP_SUL!O662="","*",SP_SUL!O662)</f>
        <v>0.41666666666666669</v>
      </c>
      <c r="R661" s="128">
        <f>IF(SP_SUL!P662="","*",SP_SUL!P662)</f>
        <v>6.25E-2</v>
      </c>
      <c r="S661" s="110" t="str">
        <f>IF(SP_SUL!Q662="","*",CONCATENATE(SP_SUL!Q662," ",SP_SUL!R662))</f>
        <v>15 Nº DE DORMENTES</v>
      </c>
      <c r="T661" s="110" t="str">
        <f>IF(SP_SUL!V662="","*",SP_SUL!V662)</f>
        <v>José</v>
      </c>
      <c r="U661" s="110" t="str">
        <f>IF(SP_SUL!W662="","*",SP_SUL!W662)</f>
        <v>Substituição de dormentes em ponte</v>
      </c>
      <c r="V661" s="112">
        <f ca="1">_xlfn.XLOOKUP(G661&amp;$V$2,BS_CONTROLE[CHAVE],BS_CONTROLE[Quantidade_11],"-")</f>
        <v>13</v>
      </c>
      <c r="W661" s="112" t="str">
        <f ca="1">_xlfn.XLOOKUP(G661&amp;$W$2,BS_CONTROLE[CHAVE],BS_CONTROLE[Quantidade_11],"-")</f>
        <v>-</v>
      </c>
      <c r="X661" s="112">
        <f ca="1">_xlfn.XLOOKUP(G661&amp;$X$2,BS_CONTROLE[CHAVE],BS_CONTROLE[Quantidade_11],"-")</f>
        <v>0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Contrato</v>
      </c>
      <c r="C662" s="109" t="str">
        <f>IF(SP_SUL!Z663="","*",SP_SUL!Z663)</f>
        <v>*</v>
      </c>
      <c r="D662" s="110" t="str">
        <f>IF(SP_SUL!S663="","*",SP_SUL!S663)</f>
        <v>SP SUL</v>
      </c>
      <c r="E662" s="110" t="str">
        <f>IF(SP_SUL!T663="","*",SP_SUL!T663)</f>
        <v>ZKE-ZEV</v>
      </c>
      <c r="F662" s="110">
        <f>IF(SP_SUL!B663="","*",SP_SUL!B663)</f>
        <v>46022</v>
      </c>
      <c r="G662" s="110" t="str">
        <f>IF(SP_SUL!D663="","*",SP_SUL!D663)</f>
        <v>MOD ZYQ ZWI</v>
      </c>
      <c r="H662" s="110" t="str">
        <f>IF(SP_SUL!F663="","*",SP_SUL!F663)</f>
        <v>BLOCO</v>
      </c>
      <c r="I662" s="110" t="str">
        <f>IF(SP_SUL!H663="","*",SP_SUL!H663)</f>
        <v>-</v>
      </c>
      <c r="J662" s="110" t="str">
        <f>IF(SP_SUL!I663="","*",SP_SUL!I663)</f>
        <v>-</v>
      </c>
      <c r="K662" s="110" t="str">
        <f>IF(SP_SUL!M663="","*",SP_SUL!M663)</f>
        <v>ZLU-ZWI</v>
      </c>
      <c r="L662" s="318" t="str">
        <f>IF(SP_SUL!N663="","*",SP_SUL!N663)</f>
        <v>ZWI2/121ZWI2/1231212/1241232/1251242/ZYQ1262</v>
      </c>
      <c r="M662" s="111">
        <f>IF(SP_SUL!J663="","*",SP_SUL!J663)</f>
        <v>55</v>
      </c>
      <c r="N662" s="257">
        <f>IF(SP_SUL!K663="","*",SP_SUL!K663)</f>
        <v>118.3</v>
      </c>
      <c r="O662" s="257">
        <f>IF(SP_SUL!L663="","*",SP_SUL!L663)</f>
        <v>127</v>
      </c>
      <c r="P662" s="111"/>
      <c r="Q662" s="128">
        <f>IF(SP_SUL!O663="","*",SP_SUL!O663)</f>
        <v>0.33333333333333331</v>
      </c>
      <c r="R662" s="128">
        <f>IF(SP_SUL!P663="","*",SP_SUL!P663)</f>
        <v>0.20833333333333334</v>
      </c>
      <c r="S662" s="110" t="str">
        <f>IF(SP_SUL!Q663="","*",CONCATENATE(SP_SUL!Q663," ",SP_SUL!R663))</f>
        <v>1 BINÁRIO</v>
      </c>
      <c r="T662" s="110" t="str">
        <f>IF(SP_SUL!V663="","*",SP_SUL!V663)</f>
        <v xml:space="preserve">Alisson </v>
      </c>
      <c r="U662" s="110" t="str">
        <f>IF(SP_SUL!W663="","*",SP_SUL!W663)</f>
        <v xml:space="preserve">Intervalo modernização 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Contrato</v>
      </c>
      <c r="C663" s="109" t="str">
        <f>IF(SP_SUL!Z664="","*",SP_SUL!Z664)</f>
        <v>*</v>
      </c>
      <c r="D663" s="110" t="str">
        <f>IF(SP_SUL!S664="","*",SP_SUL!S664)</f>
        <v>SP SUL</v>
      </c>
      <c r="E663" s="110" t="str">
        <f>IF(SP_SUL!T664="","*",SP_SUL!T664)</f>
        <v>ZKE-ZEV</v>
      </c>
      <c r="F663" s="110">
        <f>IF(SP_SUL!B664="","*",SP_SUL!B664)</f>
        <v>46022</v>
      </c>
      <c r="G663" s="110" t="str">
        <f>IF(SP_SUL!D664="","*",SP_SUL!D664)</f>
        <v>CAIQUE (TP-869)</v>
      </c>
      <c r="H663" s="110" t="str">
        <f>IF(SP_SUL!F664="","*",SP_SUL!F664)</f>
        <v>MODERNIZAÇÃO - SOLDA</v>
      </c>
      <c r="I663" s="110" t="str">
        <f>IF(SP_SUL!H664="","*",SP_SUL!H664)</f>
        <v>-</v>
      </c>
      <c r="J663" s="110" t="str">
        <f>IF(SP_SUL!I664="","*",SP_SUL!I664)</f>
        <v>-</v>
      </c>
      <c r="K663" s="110" t="str">
        <f>IF(SP_SUL!M664="","*",SP_SUL!M664)</f>
        <v>ZWI-ZYQ</v>
      </c>
      <c r="L663" s="318">
        <f>IF(SP_SUL!N664="","*",SP_SUL!N664)</f>
        <v>1231212</v>
      </c>
      <c r="M663" s="111">
        <f>IF(SP_SUL!J664="","*",SP_SUL!J664)</f>
        <v>55</v>
      </c>
      <c r="N663" s="257">
        <f>IF(SP_SUL!K664="","*",SP_SUL!K664)</f>
        <v>121.63</v>
      </c>
      <c r="O663" s="257" t="str">
        <f>IF(SP_SUL!L664="","*",SP_SUL!L664)</f>
        <v>-</v>
      </c>
      <c r="P663" s="111"/>
      <c r="Q663" s="128">
        <f>IF(SP_SUL!O664="","*",SP_SUL!O664)</f>
        <v>0.33333333333333331</v>
      </c>
      <c r="R663" s="128">
        <f>IF(SP_SUL!P664="","*",SP_SUL!P664)</f>
        <v>6.9444444444444447E-4</v>
      </c>
      <c r="S663" s="110" t="str">
        <f>IF(SP_SUL!Q664="","*",CONCATENATE(SP_SUL!Q664," ",SP_SUL!R664))</f>
        <v>2 Nº DE SOLDA</v>
      </c>
      <c r="T663" s="110" t="str">
        <f>IF(SP_SUL!V664="","*",SP_SUL!V664)</f>
        <v>Caique</v>
      </c>
      <c r="U663" s="110" t="str">
        <f>IF(SP_SUL!W664="","*",SP_SUL!W664)</f>
        <v xml:space="preserve">Execução de solda - condicionado a temperatura </v>
      </c>
      <c r="V663" s="112">
        <f ca="1">_xlfn.XLOOKUP(G663&amp;$V$2,BS_CONTROLE[CHAVE],BS_CONTROLE[Quantidade_11],"-")</f>
        <v>2</v>
      </c>
      <c r="W663" s="112" t="str">
        <f ca="1">_xlfn.XLOOKUP(G663&amp;$W$2,BS_CONTROLE[CHAVE],BS_CONTROLE[Quantidade_11],"-")</f>
        <v>-</v>
      </c>
      <c r="X663" s="112">
        <f ca="1">_xlfn.XLOOKUP(G663&amp;$X$2,BS_CONTROLE[CHAVE],BS_CONTROLE[Quantidade_11],"-")</f>
        <v>0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Contrato</v>
      </c>
      <c r="C664" s="109" t="str">
        <f>IF(SP_SUL!Z665="","*",SP_SUL!Z665)</f>
        <v>*</v>
      </c>
      <c r="D664" s="110" t="str">
        <f>IF(SP_SUL!S665="","*",SP_SUL!S665)</f>
        <v>SP SUL</v>
      </c>
      <c r="E664" s="110" t="str">
        <f>IF(SP_SUL!T665="","*",SP_SUL!T665)</f>
        <v>ZKE-ZEV</v>
      </c>
      <c r="F664" s="110">
        <f>IF(SP_SUL!B665="","*",SP_SUL!B665)</f>
        <v>46022</v>
      </c>
      <c r="G664" s="110" t="str">
        <f>IF(SP_SUL!D665="","*",SP_SUL!D665)</f>
        <v>ADENISON (TP-810)</v>
      </c>
      <c r="H664" s="110" t="str">
        <f>IF(SP_SUL!F665="","*",SP_SUL!F665)</f>
        <v>MODERNIZAÇÃO - SOLDA</v>
      </c>
      <c r="I664" s="110" t="str">
        <f>IF(SP_SUL!H665="","*",SP_SUL!H665)</f>
        <v>-</v>
      </c>
      <c r="J664" s="110" t="str">
        <f>IF(SP_SUL!I665="","*",SP_SUL!I665)</f>
        <v>-</v>
      </c>
      <c r="K664" s="110" t="str">
        <f>IF(SP_SUL!M665="","*",SP_SUL!M665)</f>
        <v>ZWI-ZYQ</v>
      </c>
      <c r="L664" s="318" t="str">
        <f>IF(SP_SUL!N665="","*",SP_SUL!N665)</f>
        <v>121ZWI2</v>
      </c>
      <c r="M664" s="111">
        <f>IF(SP_SUL!J665="","*",SP_SUL!J665)</f>
        <v>55</v>
      </c>
      <c r="N664" s="257">
        <f>IF(SP_SUL!K665="","*",SP_SUL!K665)</f>
        <v>120.521</v>
      </c>
      <c r="O664" s="257" t="str">
        <f>IF(SP_SUL!L665="","*",SP_SUL!L665)</f>
        <v>-</v>
      </c>
      <c r="P664" s="111"/>
      <c r="Q664" s="128">
        <f>IF(SP_SUL!O665="","*",SP_SUL!O665)</f>
        <v>0.33333333333333331</v>
      </c>
      <c r="R664" s="128">
        <f>IF(SP_SUL!P665="","*",SP_SUL!P665)</f>
        <v>6.9444444444444447E-4</v>
      </c>
      <c r="S664" s="110" t="str">
        <f>IF(SP_SUL!Q665="","*",CONCATENATE(SP_SUL!Q665," ",SP_SUL!R665))</f>
        <v>2 Nº DE SOLDA</v>
      </c>
      <c r="T664" s="110" t="str">
        <f>IF(SP_SUL!V665="","*",SP_SUL!V665)</f>
        <v>Adenilson</v>
      </c>
      <c r="U664" s="110" t="str">
        <f>IF(SP_SUL!W665="","*",SP_SUL!W665)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Contrato</v>
      </c>
      <c r="C665" s="109" t="str">
        <f>IF(SP_SUL!Z666="","*",SP_SUL!Z666)</f>
        <v>*</v>
      </c>
      <c r="D665" s="110" t="str">
        <f>IF(SP_SUL!S666="","*",SP_SUL!S666)</f>
        <v>SP SUL</v>
      </c>
      <c r="E665" s="110" t="str">
        <f>IF(SP_SUL!T666="","*",SP_SUL!T666)</f>
        <v>ZKE-ZEV</v>
      </c>
      <c r="F665" s="110">
        <f>IF(SP_SUL!B666="","*",SP_SUL!B666)</f>
        <v>46022</v>
      </c>
      <c r="G665" s="110" t="str">
        <f>IF(SP_SUL!D666="","*",SP_SUL!D666)</f>
        <v>WILLIAN (TP-811)</v>
      </c>
      <c r="H665" s="110" t="str">
        <f>IF(SP_SUL!F666="","*",SP_SUL!F666)</f>
        <v>MODERNIZAÇÃO - SOLDA</v>
      </c>
      <c r="I665" s="110" t="str">
        <f>IF(SP_SUL!H666="","*",SP_SUL!H666)</f>
        <v>-</v>
      </c>
      <c r="J665" s="110" t="str">
        <f>IF(SP_SUL!I666="","*",SP_SUL!I666)</f>
        <v>-</v>
      </c>
      <c r="K665" s="110" t="str">
        <f>IF(SP_SUL!M666="","*",SP_SUL!M666)</f>
        <v>ZLU-ZWI</v>
      </c>
      <c r="L665" s="318" t="str">
        <f>IF(SP_SUL!N666="","*",SP_SUL!N666)</f>
        <v>ZWI2</v>
      </c>
      <c r="M665" s="111">
        <f>IF(SP_SUL!J666="","*",SP_SUL!J666)</f>
        <v>55</v>
      </c>
      <c r="N665" s="257">
        <f>IF(SP_SUL!K666="","*",SP_SUL!K666)</f>
        <v>118.617</v>
      </c>
      <c r="O665" s="257" t="str">
        <f>IF(SP_SUL!L666="","*",SP_SUL!L666)</f>
        <v>-</v>
      </c>
      <c r="P665" s="111"/>
      <c r="Q665" s="128">
        <f>IF(SP_SUL!O666="","*",SP_SUL!O666)</f>
        <v>0.33333333333333331</v>
      </c>
      <c r="R665" s="128">
        <f>IF(SP_SUL!P666="","*",SP_SUL!P666)</f>
        <v>6.9444444444444447E-4</v>
      </c>
      <c r="S665" s="110" t="str">
        <f>IF(SP_SUL!Q666="","*",CONCATENATE(SP_SUL!Q666," ",SP_SUL!R666))</f>
        <v>2 Nº DE SOLDA</v>
      </c>
      <c r="T665" s="110" t="str">
        <f>IF(SP_SUL!V666="","*",SP_SUL!V666)</f>
        <v>Willian</v>
      </c>
      <c r="U665" s="110" t="str">
        <f>IF(SP_SUL!W666="","*",SP_SUL!W666)</f>
        <v xml:space="preserve">Execução de solda - condicionado a temperatura 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Contrato</v>
      </c>
      <c r="C666" s="109" t="str">
        <f>IF(SP_SUL!Z667="","*",SP_SUL!Z667)</f>
        <v>*</v>
      </c>
      <c r="D666" s="110" t="str">
        <f>IF(SP_SUL!S667="","*",SP_SUL!S667)</f>
        <v>SP SUL</v>
      </c>
      <c r="E666" s="110" t="str">
        <f>IF(SP_SUL!T667="","*",SP_SUL!T667)</f>
        <v>ZKE-ZEV</v>
      </c>
      <c r="F666" s="110">
        <f>IF(SP_SUL!B667="","*",SP_SUL!B667)</f>
        <v>46022</v>
      </c>
      <c r="G666" s="110" t="str">
        <f>IF(SP_SUL!D667="","*",SP_SUL!D667)</f>
        <v>ISMAEL(TP-726)</v>
      </c>
      <c r="H666" s="110" t="str">
        <f>IF(SP_SUL!F667="","*",SP_SUL!F667)</f>
        <v>PDM - SOLDA</v>
      </c>
      <c r="I666" s="110" t="str">
        <f>IF(SP_SUL!H667="","*",SP_SUL!H667)</f>
        <v>-</v>
      </c>
      <c r="J666" s="110" t="str">
        <f>IF(SP_SUL!I667="","*",SP_SUL!I667)</f>
        <v>-</v>
      </c>
      <c r="K666" s="110" t="str">
        <f>IF(SP_SUL!M667="","*",SP_SUL!M667)</f>
        <v>ZWI-ZYQ</v>
      </c>
      <c r="L666" s="318">
        <f>IF(SP_SUL!N667="","*",SP_SUL!N667)</f>
        <v>1231212</v>
      </c>
      <c r="M666" s="111">
        <f>IF(SP_SUL!J667="","*",SP_SUL!J667)</f>
        <v>55</v>
      </c>
      <c r="N666" s="257">
        <f>IF(SP_SUL!K667="","*",SP_SUL!K667)</f>
        <v>121.9</v>
      </c>
      <c r="O666" s="257" t="str">
        <f>IF(SP_SUL!L667="","*",SP_SUL!L667)</f>
        <v>-</v>
      </c>
      <c r="P666" s="111"/>
      <c r="Q666" s="128">
        <f>IF(SP_SUL!O667="","*",SP_SUL!O667)</f>
        <v>0.33333333333333331</v>
      </c>
      <c r="R666" s="128">
        <f>IF(SP_SUL!P667="","*",SP_SUL!P667)</f>
        <v>8.3333333333333329E-2</v>
      </c>
      <c r="S666" s="110" t="str">
        <f>IF(SP_SUL!Q667="","*",CONCATENATE(SP_SUL!Q667," ",SP_SUL!R667))</f>
        <v>2 Nº DE SOLDA</v>
      </c>
      <c r="T666" s="110" t="str">
        <f>IF(SP_SUL!V667="","*",SP_SUL!V667)</f>
        <v>Ismael</v>
      </c>
      <c r="U666" s="110" t="str">
        <f>IF(SP_SUL!W667="","*",SP_SUL!W667)</f>
        <v xml:space="preserve">Execução de solda - condicionado a temperatura </v>
      </c>
      <c r="V666" s="112">
        <f ca="1">_xlfn.XLOOKUP(G666&amp;$V$2,BS_CONTROLE[CHAVE],BS_CONTROLE[Quantidade_11],"-")</f>
        <v>0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Contrato</v>
      </c>
      <c r="C667" s="109" t="str">
        <f>IF(SP_SUL!Z668="","*",SP_SUL!Z668)</f>
        <v>*</v>
      </c>
      <c r="D667" s="110" t="str">
        <f>IF(SP_SUL!S668="","*",SP_SUL!S668)</f>
        <v>SP SUL</v>
      </c>
      <c r="E667" s="110" t="str">
        <f>IF(SP_SUL!T668="","*",SP_SUL!T668)</f>
        <v>ZKE-ZEV</v>
      </c>
      <c r="F667" s="110">
        <f>IF(SP_SUL!B668="","*",SP_SUL!B668)</f>
        <v>46022</v>
      </c>
      <c r="G667" s="110" t="str">
        <f>IF(SP_SUL!D668="","*",SP_SUL!D668)</f>
        <v>EDSON (TP-780)</v>
      </c>
      <c r="H667" s="110" t="str">
        <f>IF(SP_SUL!F668="","*",SP_SUL!F668)</f>
        <v>PDM - ALÍVIO DE TENSÃO</v>
      </c>
      <c r="I667" s="110" t="str">
        <f>IF(SP_SUL!H668="","*",SP_SUL!H668)</f>
        <v>-</v>
      </c>
      <c r="J667" s="110" t="str">
        <f>IF(SP_SUL!I668="","*",SP_SUL!I668)</f>
        <v>-</v>
      </c>
      <c r="K667" s="110" t="str">
        <f>IF(SP_SUL!M668="","*",SP_SUL!M668)</f>
        <v>ZEM-ZEJ</v>
      </c>
      <c r="L667" s="318" t="str">
        <f>IF(SP_SUL!N668="","*",SP_SUL!N668)</f>
        <v>144ZMS1</v>
      </c>
      <c r="M667" s="111">
        <f>IF(SP_SUL!J668="","*",SP_SUL!J668)</f>
        <v>48</v>
      </c>
      <c r="N667" s="257">
        <f>IF(SP_SUL!K668="","*",SP_SUL!K668)</f>
        <v>142.08000000000001</v>
      </c>
      <c r="O667" s="257">
        <f>IF(SP_SUL!L668="","*",SP_SUL!L668)</f>
        <v>142.35</v>
      </c>
      <c r="P667" s="111"/>
      <c r="Q667" s="128">
        <f>IF(SP_SUL!O668="","*",SP_SUL!O668)</f>
        <v>0.33333333333333331</v>
      </c>
      <c r="R667" s="128">
        <f>IF(SP_SUL!P668="","*",SP_SUL!P668)</f>
        <v>8.3333333333333329E-2</v>
      </c>
      <c r="S667" s="110" t="str">
        <f>IF(SP_SUL!Q668="","*",CONCATENATE(SP_SUL!Q668," ",SP_SUL!R668))</f>
        <v>312 M</v>
      </c>
      <c r="T667" s="110" t="str">
        <f>IF(SP_SUL!V668="","*",SP_SUL!V668)</f>
        <v>Edson</v>
      </c>
      <c r="U667" s="110" t="str">
        <f>IF(SP_SUL!W668="","*",SP_SUL!W668)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Oportunidade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Oportunidade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Oportunidade</v>
      </c>
      <c r="C670" s="109" t="str">
        <f>IF(SP_SUL!Z671="","*",SP_SUL!Z671)</f>
        <v>*</v>
      </c>
      <c r="D670" s="110" t="str">
        <f>IF(SP_SUL!S671="","*",SP_SUL!S671)</f>
        <v>SP SUL</v>
      </c>
      <c r="E670" s="110" t="str">
        <f>IF(SP_SUL!T671="","*",SP_SUL!T671)</f>
        <v>ZKE-ZEV</v>
      </c>
      <c r="F670" s="110">
        <f>IF(SP_SUL!B671="","*",SP_SUL!B671)</f>
        <v>46022</v>
      </c>
      <c r="G670" s="110" t="str">
        <f>IF(SP_SUL!D671="","*",SP_SUL!D671)</f>
        <v>W60</v>
      </c>
      <c r="H670" s="110" t="str">
        <f>IF(SP_SUL!F671="","*",SP_SUL!F671)</f>
        <v>PDM - DESCARGA - DORMENTE</v>
      </c>
      <c r="I670" s="110" t="str">
        <f>IF(SP_SUL!H671="","*",SP_SUL!H671)</f>
        <v>ZEM1302</v>
      </c>
      <c r="J670" s="110" t="str">
        <f>IF(SP_SUL!I671="","*",SP_SUL!I671)</f>
        <v>ZEM1302</v>
      </c>
      <c r="K670" s="110" t="str">
        <f>IF(SP_SUL!M671="","*",SP_SUL!M671)</f>
        <v>ZEJ-ZEV</v>
      </c>
      <c r="L670" s="318">
        <f>IF(SP_SUL!N671="","*",SP_SUL!N671)</f>
        <v>1561552</v>
      </c>
      <c r="M670" s="111">
        <f>IF(SP_SUL!J671="","*",SP_SUL!J671)</f>
        <v>55</v>
      </c>
      <c r="N670" s="257">
        <f>IF(SP_SUL!K671="","*",SP_SUL!K671)</f>
        <v>156</v>
      </c>
      <c r="O670" s="257">
        <f>IF(SP_SUL!L671="","*",SP_SUL!L671)</f>
        <v>158.80000000000001</v>
      </c>
      <c r="P670" s="111"/>
      <c r="Q670" s="128">
        <f>IF(SP_SUL!O671="","*",SP_SUL!O671)</f>
        <v>0.29166666666666669</v>
      </c>
      <c r="R670" s="128">
        <f>IF(SP_SUL!P671="","*",SP_SUL!P671)</f>
        <v>4.1666666666666664E-2</v>
      </c>
      <c r="S670" s="110" t="str">
        <f>IF(SP_SUL!Q671="","*",CONCATENATE(SP_SUL!Q671," ",SP_SUL!R671))</f>
        <v>600 Nº DE DORMENTES</v>
      </c>
      <c r="T670" s="110" t="str">
        <f>IF(SP_SUL!V671="","*",SP_SUL!V671)</f>
        <v>*</v>
      </c>
      <c r="U670" s="110" t="str">
        <f>IF(SP_SUL!W671="","*",SP_SUL!W671)</f>
        <v>*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Oportunidade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>
        <f>IF(SP_SUL!B672="","*",SP_SUL!B672)</f>
        <v>46022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Oportunidade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>
        <f>IF(SP_SUL!B673="","*",SP_SUL!B673)</f>
        <v>46022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Oportunidade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Oportunidade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Oportunidade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Oportunidade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Oportunidade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Oportunidade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Oportunidade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Oportunidade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Oportunidade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Oportunidade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Oportunidade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Oportunidade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Oportunidade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Oportunidade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Oportunidade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Oportunidade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Oportunidade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Oportunidade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Oportunidade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Oportunidade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Oportunidade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Oportunidade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Oportunidade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Oportunidade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1978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1979</v>
      </c>
      <c r="C2" s="96" t="s">
        <v>860</v>
      </c>
      <c r="D2" s="96" t="s">
        <v>862</v>
      </c>
      <c r="E2" s="96" t="s">
        <v>1980</v>
      </c>
      <c r="F2" s="96" t="s">
        <v>1981</v>
      </c>
      <c r="G2" s="96" t="s">
        <v>1982</v>
      </c>
      <c r="H2" s="96" t="s">
        <v>1983</v>
      </c>
      <c r="I2" s="96" t="s">
        <v>1984</v>
      </c>
      <c r="J2" s="96" t="s">
        <v>1985</v>
      </c>
      <c r="K2" s="131" t="s">
        <v>1986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 hidden="1">
      <c r="B659" s="120" t="str">
        <f>IF(SP_SUL!Y661="","*",SP_SUL!Y661)</f>
        <v>*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FIXO</v>
      </c>
      <c r="I659" s="121" t="str">
        <f>IF(SP_SUL!AC661="","*",SP_SUL!AC661)</f>
        <v>-</v>
      </c>
      <c r="J659" s="122" t="str">
        <f>IF(SP_SUL!AA661="","*",SP_SUL!AA661)</f>
        <v>1 COTONA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*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*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*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*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*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*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IF(SP_SUL!Y668="","*",SP_SUL!Y668)</f>
        <v>*</v>
      </c>
      <c r="C666" s="121">
        <f>IF(SP_SUL!B668="","*",SP_SUL!B668)</f>
        <v>46022</v>
      </c>
      <c r="D666" s="121" t="str">
        <f>IF(SP_SUL!D668="","*",SP_SUL!D668)</f>
        <v>EDSON (TP-780)</v>
      </c>
      <c r="E666" s="121" t="str">
        <f>IF(SP_SUL!H668="","*",SP_SUL!H668)</f>
        <v>-</v>
      </c>
      <c r="F666" s="137" t="str">
        <f>IF(SP_SUL!M668="","*",SP_SUL!M668)</f>
        <v>ZEM-ZEJ</v>
      </c>
      <c r="G666" s="121" t="str">
        <f>IF(SP_SUL!I668="","*",SP_SUL!I668)</f>
        <v>-</v>
      </c>
      <c r="H666" s="121" t="str">
        <f>IF(SP_SUL!AB668="","*",SP_SUL!AB668)</f>
        <v>-</v>
      </c>
      <c r="I666" s="121" t="str">
        <f>IF(SP_SUL!AC668="","*",SP_SUL!AC668)</f>
        <v>-</v>
      </c>
      <c r="J666" s="122" t="str">
        <f>IF(SP_SUL!AA668="","*",SP_SUL!AA668)</f>
        <v>-</v>
      </c>
      <c r="K666" s="134" t="str">
        <f>IF(SP_SUL!AD668="","*",SP_SUL!AD668)</f>
        <v>-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-</v>
      </c>
      <c r="I667" s="121" t="str">
        <f>IF(SP_SUL!AC669="","*",SP_SUL!AC669)</f>
        <v>-</v>
      </c>
      <c r="J667" s="122" t="str">
        <f>IF(SP_SUL!AA669="","*",SP_SUL!AA669)</f>
        <v>-</v>
      </c>
      <c r="K667" s="134" t="str">
        <f>IF(SP_SUL!AD669="","*",SP_SUL!AD669)</f>
        <v>-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-</v>
      </c>
      <c r="I668" s="121" t="str">
        <f>IF(SP_SUL!AC670="","*",SP_SUL!AC670)</f>
        <v>-</v>
      </c>
      <c r="J668" s="122" t="str">
        <f>IF(SP_SUL!AA670="","*",SP_SUL!AA670)</f>
        <v>-</v>
      </c>
      <c r="K668" s="134" t="str">
        <f>IF(SP_SUL!AD670="","*",SP_SUL!AD670)</f>
        <v>-</v>
      </c>
    </row>
    <row r="669" spans="2:11" s="123" customFormat="1" hidden="1">
      <c r="B669" s="120" t="str">
        <f>IF(SP_SUL!Y671="","*",SP_SUL!Y671)</f>
        <v>*</v>
      </c>
      <c r="C669" s="121">
        <f>IF(SP_SUL!B671="","*",SP_SUL!B671)</f>
        <v>46022</v>
      </c>
      <c r="D669" s="121" t="str">
        <f>IF(SP_SUL!D671="","*",SP_SUL!D671)</f>
        <v>W60</v>
      </c>
      <c r="E669" s="121" t="str">
        <f>IF(SP_SUL!H671="","*",SP_SUL!H671)</f>
        <v>ZEM1302</v>
      </c>
      <c r="F669" s="137" t="str">
        <f>IF(SP_SUL!M671="","*",SP_SUL!M671)</f>
        <v>ZEJ-ZEV</v>
      </c>
      <c r="G669" s="121" t="str">
        <f>IF(SP_SUL!I671="","*",SP_SUL!I671)</f>
        <v>ZEM1302</v>
      </c>
      <c r="H669" s="121" t="str">
        <f>IF(SP_SUL!AB671="","*",SP_SUL!AB671)</f>
        <v>-</v>
      </c>
      <c r="I669" s="121" t="str">
        <f>IF(SP_SUL!AC671="","*",SP_SUL!AC671)</f>
        <v>-</v>
      </c>
      <c r="J669" s="122" t="str">
        <f>IF(SP_SUL!AA671="","*",SP_SUL!AA671)</f>
        <v>-</v>
      </c>
      <c r="K669" s="134" t="str">
        <f>IF(SP_SUL!AD671="","*",SP_SUL!AD671)</f>
        <v>-</v>
      </c>
    </row>
    <row r="670" spans="2:11" s="123" customFormat="1" hidden="1">
      <c r="B670" s="120" t="str">
        <f>IF(SP_SUL!Y672="","*",SP_SUL!Y672)</f>
        <v>*</v>
      </c>
      <c r="C670" s="121">
        <f>IF(SP_SUL!B672="","*",SP_SUL!B672)</f>
        <v>46022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-</v>
      </c>
      <c r="I670" s="121" t="str">
        <f>IF(SP_SUL!AC672="","*",SP_SUL!AC672)</f>
        <v>-</v>
      </c>
      <c r="J670" s="122" t="str">
        <f>IF(SP_SUL!AA672="","*",SP_SUL!AA672)</f>
        <v>-</v>
      </c>
      <c r="K670" s="134" t="str">
        <f>IF(SP_SUL!AD672="","*",SP_SUL!AD672)</f>
        <v>-</v>
      </c>
    </row>
    <row r="671" spans="2:11" s="123" customFormat="1" hidden="1">
      <c r="B671" s="120" t="str">
        <f>IF(SP_SUL!Y673="","*",SP_SUL!Y673)</f>
        <v>*</v>
      </c>
      <c r="C671" s="121">
        <f>IF(SP_SUL!B673="","*",SP_SUL!B673)</f>
        <v>46022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-</v>
      </c>
      <c r="I671" s="121" t="str">
        <f>IF(SP_SUL!AC673="","*",SP_SUL!AC673)</f>
        <v>-</v>
      </c>
      <c r="J671" s="122" t="str">
        <f>IF(SP_SUL!AA673="","*",SP_SUL!AA673)</f>
        <v>-</v>
      </c>
      <c r="K671" s="134" t="str">
        <f>IF(SP_SUL!AD673="","*",SP_SUL!AD673)</f>
        <v>-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-</v>
      </c>
      <c r="I672" s="121" t="str">
        <f>IF(SP_SUL!AC674="","*",SP_SUL!AC674)</f>
        <v>-</v>
      </c>
      <c r="J672" s="122" t="str">
        <f>IF(SP_SUL!AA674="","*",SP_SUL!AA674)</f>
        <v>-</v>
      </c>
      <c r="K672" s="134" t="str">
        <f>IF(SP_SUL!AD674="","*",SP_SUL!AD674)</f>
        <v>-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-</v>
      </c>
      <c r="I673" s="121" t="str">
        <f>IF(SP_SUL!AC675="","*",SP_SUL!AC675)</f>
        <v>-</v>
      </c>
      <c r="J673" s="122" t="str">
        <f>IF(SP_SUL!AA675="","*",SP_SUL!AA675)</f>
        <v>-</v>
      </c>
      <c r="K673" s="134" t="str">
        <f>IF(SP_SUL!AD675="","*",SP_SUL!AD675)</f>
        <v>-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-</v>
      </c>
      <c r="I674" s="121" t="str">
        <f>IF(SP_SUL!AC676="","*",SP_SUL!AC676)</f>
        <v>-</v>
      </c>
      <c r="J674" s="122" t="str">
        <f>IF(SP_SUL!AA676="","*",SP_SUL!AA676)</f>
        <v>-</v>
      </c>
      <c r="K674" s="134" t="str">
        <f>IF(SP_SUL!AD676="","*",SP_SUL!AD676)</f>
        <v>-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-</v>
      </c>
      <c r="I675" s="121" t="str">
        <f>IF(SP_SUL!AC677="","*",SP_SUL!AC677)</f>
        <v>-</v>
      </c>
      <c r="J675" s="122" t="str">
        <f>IF(SP_SUL!AA677="","*",SP_SUL!AA677)</f>
        <v>-</v>
      </c>
      <c r="K675" s="134" t="str">
        <f>IF(SP_SUL!AD677="","*",SP_SUL!AD677)</f>
        <v>-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-</v>
      </c>
      <c r="I676" s="121" t="str">
        <f>IF(SP_SUL!AC678="","*",SP_SUL!AC678)</f>
        <v>-</v>
      </c>
      <c r="J676" s="122" t="str">
        <f>IF(SP_SUL!AA678="","*",SP_SUL!AA678)</f>
        <v>-</v>
      </c>
      <c r="K676" s="134" t="str">
        <f>IF(SP_SUL!AD678="","*",SP_SUL!AD678)</f>
        <v>-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-</v>
      </c>
      <c r="I677" s="121" t="str">
        <f>IF(SP_SUL!AC679="","*",SP_SUL!AC679)</f>
        <v>-</v>
      </c>
      <c r="J677" s="122" t="str">
        <f>IF(SP_SUL!AA679="","*",SP_SUL!AA679)</f>
        <v>-</v>
      </c>
      <c r="K677" s="134" t="str">
        <f>IF(SP_SUL!AD679="","*",SP_SUL!AD679)</f>
        <v>-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-</v>
      </c>
      <c r="I678" s="121" t="str">
        <f>IF(SP_SUL!AC680="","*",SP_SUL!AC680)</f>
        <v>-</v>
      </c>
      <c r="J678" s="122" t="str">
        <f>IF(SP_SUL!AA680="","*",SP_SUL!AA680)</f>
        <v>-</v>
      </c>
      <c r="K678" s="134" t="str">
        <f>IF(SP_SUL!AD680="","*",SP_SUL!AD680)</f>
        <v>-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-</v>
      </c>
      <c r="I679" s="121" t="str">
        <f>IF(SP_SUL!AC681="","*",SP_SUL!AC681)</f>
        <v>-</v>
      </c>
      <c r="J679" s="122" t="str">
        <f>IF(SP_SUL!AA681="","*",SP_SUL!AA681)</f>
        <v>-</v>
      </c>
      <c r="K679" s="134" t="str">
        <f>IF(SP_SUL!AD681="","*",SP_SUL!AD681)</f>
        <v>-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-</v>
      </c>
      <c r="I680" s="121" t="str">
        <f>IF(SP_SUL!AC682="","*",SP_SUL!AC682)</f>
        <v>-</v>
      </c>
      <c r="J680" s="122" t="str">
        <f>IF(SP_SUL!AA682="","*",SP_SUL!AA682)</f>
        <v>-</v>
      </c>
      <c r="K680" s="134" t="str">
        <f>IF(SP_SUL!AD682="","*",SP_SUL!AD682)</f>
        <v>-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-</v>
      </c>
      <c r="I681" s="121" t="str">
        <f>IF(SP_SUL!AC683="","*",SP_SUL!AC683)</f>
        <v>-</v>
      </c>
      <c r="J681" s="122" t="str">
        <f>IF(SP_SUL!AA683="","*",SP_SUL!AA683)</f>
        <v>-</v>
      </c>
      <c r="K681" s="134" t="str">
        <f>IF(SP_SUL!AD683="","*",SP_SUL!AD683)</f>
        <v>-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-</v>
      </c>
      <c r="I682" s="121" t="str">
        <f>IF(SP_SUL!AC684="","*",SP_SUL!AC684)</f>
        <v>-</v>
      </c>
      <c r="J682" s="122" t="str">
        <f>IF(SP_SUL!AA684="","*",SP_SUL!AA684)</f>
        <v>-</v>
      </c>
      <c r="K682" s="134" t="str">
        <f>IF(SP_SUL!AD684="","*",SP_SUL!AD684)</f>
        <v>-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-</v>
      </c>
      <c r="I683" s="121" t="str">
        <f>IF(SP_SUL!AC685="","*",SP_SUL!AC685)</f>
        <v>-</v>
      </c>
      <c r="J683" s="122" t="str">
        <f>IF(SP_SUL!AA685="","*",SP_SUL!AA685)</f>
        <v>-</v>
      </c>
      <c r="K683" s="134" t="str">
        <f>IF(SP_SUL!AD685="","*",SP_SUL!AD685)</f>
        <v>-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-</v>
      </c>
      <c r="I684" s="121" t="str">
        <f>IF(SP_SUL!AC686="","*",SP_SUL!AC686)</f>
        <v>-</v>
      </c>
      <c r="J684" s="122" t="str">
        <f>IF(SP_SUL!AA686="","*",SP_SUL!AA686)</f>
        <v>-</v>
      </c>
      <c r="K684" s="134" t="str">
        <f>IF(SP_SUL!AD686="","*",SP_SUL!AD686)</f>
        <v>-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-</v>
      </c>
      <c r="I685" s="121" t="str">
        <f>IF(SP_SUL!AC687="","*",SP_SUL!AC687)</f>
        <v>-</v>
      </c>
      <c r="J685" s="122" t="str">
        <f>IF(SP_SUL!AA687="","*",SP_SUL!AA687)</f>
        <v>-</v>
      </c>
      <c r="K685" s="134" t="str">
        <f>IF(SP_SUL!AD687="","*",SP_SUL!AD687)</f>
        <v>-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-</v>
      </c>
      <c r="I686" s="121" t="str">
        <f>IF(SP_SUL!AC688="","*",SP_SUL!AC688)</f>
        <v>-</v>
      </c>
      <c r="J686" s="122" t="str">
        <f>IF(SP_SUL!AA688="","*",SP_SUL!AA688)</f>
        <v>-</v>
      </c>
      <c r="K686" s="134" t="str">
        <f>IF(SP_SUL!AD688="","*",SP_SUL!AD688)</f>
        <v>-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-</v>
      </c>
      <c r="I687" s="121" t="str">
        <f>IF(SP_SUL!AC689="","*",SP_SUL!AC689)</f>
        <v>-</v>
      </c>
      <c r="J687" s="122" t="str">
        <f>IF(SP_SUL!AA689="","*",SP_SUL!AA689)</f>
        <v>-</v>
      </c>
      <c r="K687" s="134" t="str">
        <f>IF(SP_SUL!AD689="","*",SP_SUL!AD689)</f>
        <v>-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-</v>
      </c>
      <c r="I688" s="121" t="str">
        <f>IF(SP_SUL!AC690="","*",SP_SUL!AC690)</f>
        <v>-</v>
      </c>
      <c r="J688" s="122" t="str">
        <f>IF(SP_SUL!AA690="","*",SP_SUL!AA690)</f>
        <v>-</v>
      </c>
      <c r="K688" s="134" t="str">
        <f>IF(SP_SUL!AD690="","*",SP_SUL!AD690)</f>
        <v>-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-</v>
      </c>
      <c r="I689" s="121" t="str">
        <f>IF(SP_SUL!AC691="","*",SP_SUL!AC691)</f>
        <v>-</v>
      </c>
      <c r="J689" s="122" t="str">
        <f>IF(SP_SUL!AA691="","*",SP_SUL!AA691)</f>
        <v>-</v>
      </c>
      <c r="K689" s="134" t="str">
        <f>IF(SP_SUL!AD691="","*",SP_SUL!AD691)</f>
        <v>-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-</v>
      </c>
      <c r="I690" s="121" t="str">
        <f>IF(SP_SUL!AC692="","*",SP_SUL!AC692)</f>
        <v>-</v>
      </c>
      <c r="J690" s="122" t="str">
        <f>IF(SP_SUL!AA692="","*",SP_SUL!AA692)</f>
        <v>-</v>
      </c>
      <c r="K690" s="134" t="str">
        <f>IF(SP_SUL!AD692="","*",SP_SUL!AD692)</f>
        <v>-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-</v>
      </c>
      <c r="I691" s="121" t="str">
        <f>IF(SP_SUL!AC693="","*",SP_SUL!AC693)</f>
        <v>-</v>
      </c>
      <c r="J691" s="122" t="str">
        <f>IF(SP_SUL!AA693="","*",SP_SUL!AA693)</f>
        <v>-</v>
      </c>
      <c r="K691" s="134" t="str">
        <f>IF(SP_SUL!AD693="","*",SP_SUL!AD693)</f>
        <v>-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-</v>
      </c>
      <c r="I692" s="121" t="str">
        <f>IF(SP_SUL!AC694="","*",SP_SUL!AC694)</f>
        <v>-</v>
      </c>
      <c r="J692" s="122" t="str">
        <f>IF(SP_SUL!AA694="","*",SP_SUL!AA694)</f>
        <v>-</v>
      </c>
      <c r="K692" s="134" t="str">
        <f>IF(SP_SUL!AD694="","*",SP_SUL!AD694)</f>
        <v>-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-</v>
      </c>
      <c r="I693" s="121" t="str">
        <f>IF(SP_SUL!AC695="","*",SP_SUL!AC695)</f>
        <v>-</v>
      </c>
      <c r="J693" s="122" t="str">
        <f>IF(SP_SUL!AA695="","*",SP_SUL!AA695)</f>
        <v>-</v>
      </c>
      <c r="K693" s="134" t="str">
        <f>IF(SP_SUL!AD695="","*",SP_SUL!AD695)</f>
        <v>-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-</v>
      </c>
      <c r="I694" s="121" t="str">
        <f>IF(SP_SUL!AC696="","*",SP_SUL!AC696)</f>
        <v>-</v>
      </c>
      <c r="J694" s="122" t="str">
        <f>IF(SP_SUL!AA696="","*",SP_SUL!AA696)</f>
        <v>-</v>
      </c>
      <c r="K694" s="134" t="str">
        <f>IF(SP_SUL!AD696="","*",SP_SUL!AD696)</f>
        <v>-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-</v>
      </c>
      <c r="I695" s="121" t="str">
        <f>IF(SP_SUL!AC697="","*",SP_SUL!AC697)</f>
        <v>-</v>
      </c>
      <c r="J695" s="122" t="str">
        <f>IF(SP_SUL!AA697="","*",SP_SUL!AA697)</f>
        <v>-</v>
      </c>
      <c r="K695" s="134" t="str">
        <f>IF(SP_SUL!AD697="","*",SP_SUL!AD697)</f>
        <v>-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-</v>
      </c>
      <c r="I696" s="121" t="str">
        <f>IF(SP_SUL!AC698="","*",SP_SUL!AC698)</f>
        <v>-</v>
      </c>
      <c r="J696" s="122" t="str">
        <f>IF(SP_SUL!AA698="","*",SP_SUL!AA698)</f>
        <v>-</v>
      </c>
      <c r="K696" s="134" t="str">
        <f>IF(SP_SUL!AD698="","*",SP_SUL!AD698)</f>
        <v>-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-</v>
      </c>
      <c r="I697" s="121" t="str">
        <f>IF(SP_SUL!AC699="","*",SP_SUL!AC699)</f>
        <v>-</v>
      </c>
      <c r="J697" s="122" t="str">
        <f>IF(SP_SUL!AA699="","*",SP_SUL!AA699)</f>
        <v>-</v>
      </c>
      <c r="K697" s="134" t="str">
        <f>IF(SP_SUL!AD699="","*",SP_SUL!AD699)</f>
        <v>-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-</v>
      </c>
      <c r="I698" s="121" t="str">
        <f>IF(SP_SUL!AC700="","*",SP_SUL!AC700)</f>
        <v>-</v>
      </c>
      <c r="J698" s="122" t="str">
        <f>IF(SP_SUL!AA700="","*",SP_SUL!AA700)</f>
        <v>-</v>
      </c>
      <c r="K698" s="134" t="str">
        <f>IF(SP_SUL!AD700="","*",SP_SUL!AD700)</f>
        <v>-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-</v>
      </c>
      <c r="I699" s="121" t="str">
        <f>IF(SP_SUL!AC701="","*",SP_SUL!AC701)</f>
        <v>-</v>
      </c>
      <c r="J699" s="122" t="str">
        <f>IF(SP_SUL!AA701="","*",SP_SUL!AA701)</f>
        <v>-</v>
      </c>
      <c r="K699" s="134" t="str">
        <f>IF(SP_SUL!AD701="","*",SP_SUL!AD701)</f>
        <v>-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-</v>
      </c>
      <c r="I700" s="121" t="str">
        <f>IF(SP_SUL!AC702="","*",SP_SUL!AC702)</f>
        <v>-</v>
      </c>
      <c r="J700" s="122" t="str">
        <f>IF(SP_SUL!AA702="","*",SP_SUL!AA702)</f>
        <v>-</v>
      </c>
      <c r="K700" s="134" t="str">
        <f>IF(SP_SUL!AD702="","*",SP_SUL!AD702)</f>
        <v>-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-</v>
      </c>
      <c r="I701" s="121" t="str">
        <f>IF(SP_SUL!AC703="","*",SP_SUL!AC703)</f>
        <v>-</v>
      </c>
      <c r="J701" s="122" t="str">
        <f>IF(SP_SUL!AA703="","*",SP_SUL!AA703)</f>
        <v>-</v>
      </c>
      <c r="K701" s="134" t="str">
        <f>IF(SP_SUL!AD703="","*",SP_SUL!AD703)</f>
        <v>-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-</v>
      </c>
      <c r="I702" s="121" t="str">
        <f>IF(SP_SUL!AC704="","*",SP_SUL!AC704)</f>
        <v>-</v>
      </c>
      <c r="J702" s="122" t="str">
        <f>IF(SP_SUL!AA704="","*",SP_SUL!AA704)</f>
        <v>-</v>
      </c>
      <c r="K702" s="134" t="str">
        <f>IF(SP_SUL!AD704="","*",SP_SUL!AD704)</f>
        <v>-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-</v>
      </c>
      <c r="I703" s="121" t="str">
        <f>IF(SP_SUL!AC705="","*",SP_SUL!AC705)</f>
        <v>-</v>
      </c>
      <c r="J703" s="122" t="str">
        <f>IF(SP_SUL!AA705="","*",SP_SUL!AA705)</f>
        <v>-</v>
      </c>
      <c r="K703" s="134" t="str">
        <f>IF(SP_SUL!AD705="","*",SP_SUL!AD705)</f>
        <v>-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-</v>
      </c>
      <c r="I704" s="121" t="str">
        <f>IF(SP_SUL!AC706="","*",SP_SUL!AC706)</f>
        <v>-</v>
      </c>
      <c r="J704" s="122" t="str">
        <f>IF(SP_SUL!AA706="","*",SP_SUL!AA706)</f>
        <v>-</v>
      </c>
      <c r="K704" s="134" t="str">
        <f>IF(SP_SUL!AD706="","*",SP_SUL!AD706)</f>
        <v>-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-</v>
      </c>
      <c r="I705" s="121" t="str">
        <f>IF(SP_SUL!AC707="","*",SP_SUL!AC707)</f>
        <v>-</v>
      </c>
      <c r="J705" s="122" t="str">
        <f>IF(SP_SUL!AA707="","*",SP_SUL!AA707)</f>
        <v>-</v>
      </c>
      <c r="K705" s="134" t="str">
        <f>IF(SP_SUL!AD707="","*",SP_SUL!AD707)</f>
        <v>-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-</v>
      </c>
      <c r="I706" s="121" t="str">
        <f>IF(SP_SUL!AC708="","*",SP_SUL!AC708)</f>
        <v>-</v>
      </c>
      <c r="J706" s="122" t="str">
        <f>IF(SP_SUL!AA708="","*",SP_SUL!AA708)</f>
        <v>-</v>
      </c>
      <c r="K706" s="134" t="str">
        <f>IF(SP_SUL!AD708="","*",SP_SUL!AD708)</f>
        <v>-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-</v>
      </c>
      <c r="I707" s="121" t="str">
        <f>IF(SP_SUL!AC709="","*",SP_SUL!AC709)</f>
        <v>-</v>
      </c>
      <c r="J707" s="122" t="str">
        <f>IF(SP_SUL!AA709="","*",SP_SUL!AA709)</f>
        <v>-</v>
      </c>
      <c r="K707" s="134" t="str">
        <f>IF(SP_SUL!AD709="","*",SP_SUL!AD709)</f>
        <v>-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-</v>
      </c>
      <c r="I708" s="121" t="str">
        <f>IF(SP_SUL!AC710="","*",SP_SUL!AC710)</f>
        <v>-</v>
      </c>
      <c r="J708" s="122" t="str">
        <f>IF(SP_SUL!AA710="","*",SP_SUL!AA710)</f>
        <v>-</v>
      </c>
      <c r="K708" s="134" t="str">
        <f>IF(SP_SUL!AD710="","*",SP_SUL!AD710)</f>
        <v>-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2025-12-30T15:45:50Z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