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31" documentId="120_S{118792C3-22EF-5104-A093-F22BFE3913F3}" xr6:coauthVersionLast="47" xr6:coauthVersionMax="47" xr10:uidLastSave="{78A36670-0A72-4E03-AA25-82806DE5C2F1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<sst xmlns="http://schemas.openxmlformats.org/spreadsheetml/2006/main" count="6499" uniqueCount="1448">
  <si>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</si>
  <si>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</si>
  <si>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</si>
  <si>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</si>
  <si>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</si>
  <si>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</si>
  <si>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</si>
  <si>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</si>
  <si>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</si>
  <si>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</si>
  <si>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</si>
  <si>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</si>
  <si>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</si>
  <si>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</si>
  <si>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</si>
  <si>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</si>
  <si>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</si>
  <si>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</si>
  <si>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</si>
  <si>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</si>
  <si>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</si>
  <si>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</si>
  <si>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</si>
  <si>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</si>
  <si>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</si>
  <si>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</si>
  <si>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</si>
  <si>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</si>
  <si>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</si>
  <si>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</si>
  <si>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</si>
  <si>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</si>
  <si>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</si>
  <si>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</si>
  <si>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</si>
  <si>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</si>
  <si>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</si>
  <si>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</si>
  <si>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</si>
  <si>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</si>
  <si>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</si>
  <si>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</si>
  <si>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</si>
  <si>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</si>
  <si>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</si>
  <si>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</si>
  <si>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</si>
  <si>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</si>
  <si>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</si>
  <si>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</si>
  <si>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</si>
  <si>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</si>
  <si>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</si>
  <si>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</si>
  <si>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</si>
  <si>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</si>
  <si>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</si>
  <si>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</si>
  <si>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</si>
  <si>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</si>
  <si>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</si>
  <si>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</si>
  <si>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</si>
  <si>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</si>
  <si>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</si>
  <si>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</si>
  <si>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</si>
  <si>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</si>
  <si>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</si>
  <si>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</si>
  <si>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</si>
  <si>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</si>
  <si>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</si>
  <si>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</si>
  <si>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</si>
  <si>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</si>
  <si>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</si>
  <si>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</si>
  <si>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</si>
  <si>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</si>
  <si>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</si>
  <si>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</si>
  <si>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</si>
  <si>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</si>
  <si>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</si>
  <si>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</si>
  <si>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</si>
  <si>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</si>
  <si>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</si>
  <si>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</si>
  <si>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</si>
  <si>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</si>
  <si>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</si>
  <si>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</si>
  <si>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</si>
  <si>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</si>
  <si>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</si>
  <si>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</si>
  <si>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</si>
  <si>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</si>
  <si>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</si>
  <si>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</si>
  <si>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</si>
  <si>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</si>
  <si>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</si>
  <si>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</si>
  <si>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</si>
  <si>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</si>
  <si>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</si>
  <si>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</si>
  <si>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</si>
  <si>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</si>
  <si>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</si>
  <si>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</si>
  <si>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</si>
  <si>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</si>
  <si>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</si>
  <si>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</si>
  <si>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</si>
  <si>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</si>
  <si>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</si>
  <si>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</si>
  <si>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</si>
  <si>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</si>
  <si>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</si>
  <si>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</si>
  <si>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</si>
  <si>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</si>
  <si>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</si>
  <si>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</si>
  <si>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</si>
  <si>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</si>
  <si>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</si>
  <si>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</si>
  <si>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</si>
  <si>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</si>
  <si>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</si>
  <si>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</si>
  <si>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</si>
  <si>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</si>
  <si>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</si>
  <si>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</si>
  <si>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</si>
  <si>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</si>
  <si>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</si>
  <si>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</si>
  <si>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</si>
  <si>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</si>
  <si>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</si>
  <si>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</si>
  <si>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</si>
  <si>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</si>
  <si>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</si>
  <si>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</si>
  <si>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</si>
  <si>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</si>
  <si>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</si>
  <si>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</si>
  <si>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</si>
  <si>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</si>
  <si>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</si>
  <si>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</si>
  <si>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</si>
  <si>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</si>
  <si>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</si>
  <si>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</si>
  <si>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</si>
  <si>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</si>
  <si>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</si>
  <si>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</si>
  <si>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</si>
  <si>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</si>
  <si>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</si>
  <si>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</si>
  <si>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</si>
  <si>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</si>
  <si>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</si>
  <si>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</si>
  <si>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</si>
  <si>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</si>
  <si>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</si>
  <si>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</si>
  <si>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</si>
  <si>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</si>
  <si>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</si>
  <si>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</si>
  <si>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</si>
  <si>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</si>
  <si>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</si>
  <si>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</si>
  <si>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</si>
  <si>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</si>
  <si>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</si>
  <si>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</si>
  <si>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</si>
  <si>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</si>
  <si>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</si>
  <si>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</si>
  <si>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</si>
  <si>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</si>
  <si>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</si>
  <si>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</si>
  <si>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</si>
  <si>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</si>
  <si>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</si>
  <si>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</si>
  <si>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</si>
  <si>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</si>
  <si>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</si>
  <si>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</si>
  <si>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</si>
  <si>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</si>
  <si>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</si>
  <si>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</si>
  <si>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</si>
  <si>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</si>
  <si>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</si>
  <si>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</si>
  <si>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</si>
  <si>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</si>
  <si>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</si>
  <si>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</si>
  <si>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</si>
  <si>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</si>
  <si>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</si>
  <si>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</si>
  <si>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</si>
  <si>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</si>
  <si>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</si>
  <si>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</si>
  <si>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</si>
  <si>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</si>
  <si>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</si>
  <si>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</si>
  <si>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</si>
  <si>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</si>
  <si>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</si>
  <si>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</si>
  <si>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</si>
  <si>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</si>
  <si>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</si>
  <si>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</si>
  <si>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</si>
  <si>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</si>
  <si>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</si>
  <si>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</si>
  <si>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</si>
  <si>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</si>
  <si>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</si>
  <si>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</si>
  <si>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</si>
  <si>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</si>
  <si>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</si>
  <si>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</si>
  <si>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</si>
  <si>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</si>
  <si>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</si>
  <si>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</si>
  <si>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</si>
  <si>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</si>
  <si>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</si>
  <si>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</si>
  <si>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</si>
  <si>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</si>
  <si>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</si>
  <si>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</si>
  <si>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</si>
  <si>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</si>
  <si>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</si>
  <si>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</si>
  <si>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</si>
  <si>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</si>
  <si>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</si>
  <si>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</si>
  <si>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</si>
  <si>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</si>
  <si>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</si>
  <si>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</si>
  <si>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</si>
  <si>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</si>
  <si>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</si>
  <si>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</si>
  <si>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</si>
  <si>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</si>
  <si>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</si>
  <si>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</si>
  <si>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</si>
  <si>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</si>
  <si>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</si>
  <si>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</si>
  <si>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</si>
  <si>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</si>
  <si>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</si>
  <si>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</si>
  <si>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</si>
  <si>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</si>
  <si>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</si>
  <si>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</si>
  <si>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</si>
  <si>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</si>
  <si>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</si>
  <si>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</si>
  <si>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</si>
  <si>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</si>
  <si>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</si>
  <si>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</si>
  <si>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</si>
  <si>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</si>
  <si>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</si>
  <si>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</si>
  <si>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</si>
  <si>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</si>
  <si>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</si>
  <si>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</si>
  <si>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</si>
  <si>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</si>
  <si>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</si>
  <si>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</si>
  <si>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</si>
  <si>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</si>
  <si>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</si>
  <si>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</si>
  <si>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</si>
  <si>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</si>
  <si>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</si>
  <si>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</si>
  <si>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</si>
  <si>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</si>
  <si>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</si>
  <si>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</si>
  <si>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</si>
  <si>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</si>
  <si>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</si>
  <si>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</si>
  <si>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</si>
  <si>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</si>
  <si>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</si>
  <si>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</si>
  <si>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</si>
  <si>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</si>
  <si>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</si>
  <si>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</si>
  <si>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</si>
  <si>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</si>
  <si>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</si>
  <si>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</si>
  <si>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</si>
  <si>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</si>
  <si>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</si>
  <si>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</si>
  <si>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</si>
  <si>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</si>
  <si>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</si>
  <si>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</si>
  <si>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</si>
  <si>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</si>
  <si>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</si>
  <si>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</si>
  <si>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</si>
  <si>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</si>
  <si>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</si>
  <si>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</si>
  <si>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</si>
  <si>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</si>
  <si>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</si>
  <si>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</si>
  <si>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</si>
  <si>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</si>
  <si>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</si>
  <si>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</si>
  <si>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</si>
  <si>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</si>
  <si>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</si>
  <si>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</si>
  <si>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</si>
  <si>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</si>
  <si>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</si>
  <si>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</si>
  <si>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</si>
  <si>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</si>
  <si>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</si>
  <si>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</si>
  <si>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</si>
  <si>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</si>
  <si>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</si>
  <si>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</si>
  <si>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</si>
  <si>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</si>
  <si>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</si>
  <si>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</si>
  <si>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</si>
  <si>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</si>
  <si>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</si>
  <si>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</si>
  <si>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</si>
  <si>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</si>
  <si>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</si>
  <si>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</si>
  <si>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</si>
  <si>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</si>
  <si>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</si>
  <si>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</si>
  <si>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</si>
  <si>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</si>
  <si>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</si>
  <si>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</si>
  <si>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</si>
  <si>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</si>
  <si>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</si>
  <si>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</si>
  <si>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</si>
  <si>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</si>
  <si>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</si>
  <si>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</si>
  <si>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</si>
  <si>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</si>
  <si>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</si>
  <si>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</si>
  <si>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</si>
  <si>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</si>
  <si>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</si>
  <si>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</si>
  <si>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</si>
  <si>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</si>
  <si>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</si>
  <si>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</si>
  <si>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</si>
  <si>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</si>
  <si>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</si>
  <si>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</si>
  <si>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</si>
  <si>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</si>
  <si>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</si>
  <si>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</si>
  <si>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</si>
  <si>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</si>
  <si>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</si>
  <si>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</si>
  <si>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</si>
  <si>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</si>
  <si>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</si>
  <si>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</si>
  <si>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</si>
  <si>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</si>
  <si>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</si>
  <si>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</si>
  <si>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</si>
  <si>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</si>
  <si>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</si>
  <si>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</si>
  <si>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</si>
  <si>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</si>
  <si>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</si>
  <si>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</si>
  <si>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</si>
  <si>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</si>
  <si>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</si>
  <si>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</si>
  <si>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</si>
  <si>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</si>
  <si>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</si>
  <si>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</si>
  <si>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</si>
  <si>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</si>
  <si>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</si>
  <si>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</si>
  <si>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</si>
  <si>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</si>
  <si>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</si>
  <si>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</si>
  <si>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</si>
  <si>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</si>
  <si>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</si>
  <si>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</si>
  <si>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</si>
  <si>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</si>
  <si>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</si>
  <si>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</si>
  <si>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</si>
  <si>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</si>
  <si>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</si>
  <si>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</si>
  <si>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</si>
  <si>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</si>
  <si>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</si>
  <si>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</si>
  <si>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</si>
  <si>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</si>
  <si>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</si>
  <si>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</si>
  <si>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</si>
  <si>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</si>
  <si>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</si>
  <si>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</si>
  <si>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</si>
  <si>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</si>
  <si>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</si>
  <si>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</si>
  <si>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</si>
  <si>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</si>
  <si>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</si>
  <si>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</si>
  <si>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</si>
  <si>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</si>
  <si>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</si>
  <si>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</si>
  <si>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</si>
  <si>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</si>
  <si>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</si>
  <si>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</si>
  <si>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</si>
  <si>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</si>
  <si>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</si>
  <si>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</si>
  <si>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</si>
  <si>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</si>
  <si>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</si>
  <si>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</si>
  <si>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</si>
  <si>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</si>
  <si>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</si>
  <si>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</si>
  <si>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</si>
  <si>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</si>
  <si>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</si>
  <si>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</si>
  <si>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</si>
  <si>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</si>
  <si>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</si>
  <si>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</si>
  <si>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</si>
  <si>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</si>
  <si>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</si>
  <si>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</si>
  <si>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</si>
  <si>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</si>
  <si>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</si>
  <si>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</si>
  <si>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</si>
  <si>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</si>
  <si>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</si>
  <si>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</si>
  <si>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</si>
  <si>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</si>
  <si>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</si>
  <si>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</si>
  <si>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</si>
  <si>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</si>
  <si>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</si>
  <si>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</si>
  <si>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</si>
  <si>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</si>
  <si>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</si>
  <si>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</si>
  <si>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</si>
  <si>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</si>
  <si>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</si>
  <si>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</si>
  <si>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</si>
  <si>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</si>
  <si>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</si>
  <si>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</si>
  <si>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</si>
  <si>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</si>
  <si>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</si>
  <si>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</si>
  <si>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</si>
  <si>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</si>
  <si>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</si>
  <si>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</si>
  <si>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</si>
  <si>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</si>
  <si>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</si>
  <si>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</si>
  <si>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</si>
  <si>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</si>
  <si>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</si>
  <si>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</si>
  <si>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</si>
  <si>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</si>
  <si>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</si>
  <si>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</si>
  <si>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</si>
  <si>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</si>
  <si>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</si>
  <si>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</si>
  <si>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</si>
  <si>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</si>
  <si>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</si>
  <si>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</si>
  <si>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</si>
  <si>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</si>
  <si>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</si>
  <si>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</si>
  <si>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</si>
  <si>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</si>
  <si>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</si>
  <si>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</si>
  <si>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</si>
  <si>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</si>
  <si>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</si>
  <si>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</si>
  <si>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</si>
  <si>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</si>
  <si>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</si>
  <si>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</si>
  <si>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</si>
  <si>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</si>
  <si>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</si>
  <si>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</si>
  <si>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</si>
  <si>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</si>
  <si>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</si>
  <si>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</si>
  <si>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</si>
  <si>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</si>
  <si>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</si>
  <si>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</si>
  <si>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</si>
  <si>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</si>
  <si>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</si>
  <si>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</si>
  <si>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</si>
  <si>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</si>
  <si>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</si>
  <si>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</si>
  <si>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</si>
  <si>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</si>
  <si>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</si>
  <si>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</si>
  <si>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</si>
  <si>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</si>
  <si>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</si>
  <si>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</si>
  <si>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</si>
  <si>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</si>
  <si>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</si>
  <si>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</si>
  <si>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</si>
  <si>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</si>
  <si>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</si>
  <si>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</si>
  <si>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</si>
  <si>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</si>
  <si>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</si>
  <si>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</si>
  <si>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</si>
  <si>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</si>
  <si>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</si>
  <si>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</si>
  <si>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</si>
  <si>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</si>
  <si>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</si>
  <si>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</si>
  <si>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</si>
  <si>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</si>
  <si>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</si>
  <si>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</si>
  <si>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</si>
  <si>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</si>
  <si>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</si>
  <si>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</si>
  <si>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</si>
  <si>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</si>
  <si>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</si>
  <si>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</si>
  <si>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</si>
  <si>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</si>
  <si>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</si>
  <si>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</si>
  <si>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</si>
  <si>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</si>
  <si>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</si>
  <si>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</si>
  <si>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</si>
  <si>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</si>
  <si>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</si>
  <si>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</si>
  <si>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</si>
  <si>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</si>
  <si>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</si>
  <si>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</si>
  <si>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</si>
  <si>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</si>
  <si>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</si>
  <si>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</si>
  <si>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</si>
  <si>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</si>
  <si>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</si>
  <si>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</si>
  <si>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</si>
  <si>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</si>
  <si>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</si>
  <si>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</si>
  <si>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</si>
  <si>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</si>
  <si>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</si>
  <si>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</si>
  <si>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</si>
  <si>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</si>
  <si>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</si>
  <si>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</si>
  <si>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</si>
  <si>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</si>
  <si>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</si>
  <si>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</si>
  <si>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</si>
  <si>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</si>
  <si>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</si>
  <si>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</si>
  <si>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</si>
  <si>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</si>
  <si>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</si>
  <si>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</si>
  <si>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</si>
  <si>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</si>
  <si>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</si>
  <si>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</si>
  <si>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</si>
  <si>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</si>
  <si>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</si>
  <si>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</si>
  <si>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</si>
  <si>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</si>
  <si>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</si>
  <si>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</si>
  <si>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</si>
  <si>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</si>
  <si>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</si>
  <si>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</si>
  <si>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</si>
  <si>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</si>
  <si>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</si>
  <si>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</si>
  <si>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</si>
  <si>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</si>
  <si>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</si>
  <si>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</si>
  <si>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</si>
  <si>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</si>
  <si>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</si>
  <si>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</si>
  <si>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</si>
  <si>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</si>
  <si>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</si>
  <si>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</si>
  <si>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</si>
  <si>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</si>
  <si>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</si>
  <si>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</si>
  <si>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</si>
  <si>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</si>
  <si>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</si>
  <si>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</si>
  <si>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</si>
  <si>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</si>
  <si>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</si>
  <si>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</si>
  <si>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</si>
  <si>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</si>
  <si>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</si>
  <si>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</si>
  <si>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</si>
  <si>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</si>
  <si>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</si>
  <si>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</si>
  <si>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</si>
  <si>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</si>
  <si>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</si>
  <si>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</si>
  <si>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</si>
  <si>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</si>
  <si>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</si>
  <si>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</si>
  <si>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</si>
  <si>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</si>
  <si>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</si>
  <si>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</si>
  <si>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</si>
  <si>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</si>
  <si>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</si>
  <si>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</si>
  <si>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</si>
  <si>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</si>
  <si>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</si>
  <si>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</si>
  <si>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</si>
  <si>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</si>
  <si>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</si>
  <si>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</si>
  <si>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</si>
  <si>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</si>
  <si>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</si>
  <si>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</si>
  <si>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</si>
  <si>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</si>
  <si>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</si>
  <si>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</si>
  <si>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</si>
  <si>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</si>
  <si>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</si>
  <si>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</si>
  <si>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</si>
  <si>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</si>
  <si>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</si>
  <si>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</si>
  <si>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</si>
  <si>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</si>
  <si>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</si>
  <si>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</si>
  <si>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</si>
  <si>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</si>
  <si>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</si>
  <si>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</si>
  <si>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</si>
  <si>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</si>
  <si>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</si>
  <si>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</si>
  <si>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</si>
  <si>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</si>
  <si>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</si>
  <si>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</si>
  <si>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</si>
  <si>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</si>
  <si>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</si>
  <si>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</si>
  <si>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</si>
  <si>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</si>
  <si>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</si>
  <si>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</si>
  <si>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</si>
  <si>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</si>
  <si>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</si>
  <si>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</si>
  <si>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</si>
  <si>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</si>
  <si>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</si>
  <si>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</si>
  <si>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</si>
  <si>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</si>
  <si>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</si>
  <si>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</si>
  <si>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</si>
  <si>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</si>
  <si>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</si>
  <si>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</si>
  <si>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</si>
  <si>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</si>
  <si>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</si>
  <si>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</si>
  <si>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</si>
  <si>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</si>
  <si>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</si>
  <si>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</si>
  <si>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</si>
  <si>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</si>
  <si>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</si>
  <si>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</si>
  <si>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</si>
  <si>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</si>
  <si>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</si>
  <si>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</si>
  <si>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</si>
  <si>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</si>
  <si>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</si>
  <si>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</si>
  <si>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</si>
  <si>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</si>
  <si>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</si>
  <si>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</si>
  <si>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</si>
  <si>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</si>
  <si>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</si>
  <si>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</si>
  <si>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</si>
  <si>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</si>
  <si>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</si>
  <si>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</si>
  <si>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</si>
  <si>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</si>
  <si>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</si>
  <si>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</si>
  <si>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</si>
  <si>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</si>
  <si>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</si>
  <si>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</si>
  <si>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</si>
  <si>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</si>
  <si>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</si>
  <si>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</si>
  <si>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</si>
  <si>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</si>
  <si>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</si>
  <si>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</si>
  <si>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</si>
  <si>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</si>
  <si>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</si>
  <si>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</si>
  <si>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</si>
  <si>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</si>
  <si>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</si>
  <si>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</si>
  <si>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</si>
  <si>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</si>
  <si>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</si>
  <si>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</si>
  <si>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</si>
  <si>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</si>
  <si>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</si>
  <si>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</si>
  <si>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</si>
  <si>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</si>
  <si>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</si>
  <si>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</si>
  <si>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</si>
  <si>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</si>
  <si>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</si>
  <si>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</si>
  <si>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</si>
  <si>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</si>
  <si>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</si>
  <si>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</si>
  <si>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</si>
  <si>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</si>
  <si>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</si>
  <si>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</si>
  <si>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</si>
  <si>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</si>
  <si>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</si>
  <si>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</si>
  <si>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</si>
  <si>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</si>
  <si>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</si>
  <si>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</si>
  <si>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</si>
  <si>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</si>
  <si>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</si>
  <si>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</si>
  <si>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</si>
  <si>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</si>
  <si>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</si>
  <si>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</si>
  <si>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</si>
  <si>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</si>
  <si>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</si>
  <si>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</si>
  <si>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</si>
  <si>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</si>
  <si>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</si>
  <si>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</si>
  <si>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</si>
  <si>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</si>
  <si>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</si>
  <si>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</si>
  <si>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</si>
  <si>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</si>
  <si>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</si>
  <si>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</si>
  <si>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</si>
  <si>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</si>
  <si>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</si>
  <si>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</si>
  <si>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</si>
  <si>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</si>
  <si>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</si>
  <si>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</si>
  <si>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</si>
  <si>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</si>
  <si>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</si>
  <si>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</si>
  <si>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</si>
  <si>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</si>
  <si>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</si>
  <si>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</si>
  <si>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</si>
  <si>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</si>
  <si>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</si>
  <si>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</si>
  <si>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</si>
  <si>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</si>
  <si>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</si>
  <si>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</si>
  <si>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</si>
  <si>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</si>
  <si>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</si>
  <si>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</si>
  <si>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</si>
  <si>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</si>
  <si>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</si>
  <si>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</si>
  <si>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</si>
  <si>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</si>
  <si>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</si>
  <si>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</si>
  <si>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</si>
  <si>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</si>
  <si>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</si>
  <si>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</si>
  <si>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</si>
  <si>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</si>
  <si>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</si>
  <si>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</si>
  <si>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</si>
  <si>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</si>
  <si>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</si>
  <si>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</si>
  <si>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</si>
  <si>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</si>
  <si>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</si>
  <si>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</si>
  <si>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</si>
  <si>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</si>
  <si>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</si>
  <si>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</si>
  <si>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</si>
  <si>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</si>
  <si>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</si>
  <si>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</si>
  <si>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</si>
  <si>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</si>
  <si>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</si>
  <si>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</si>
  <si>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</si>
  <si>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</si>
  <si>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</si>
  <si>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</si>
  <si>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</si>
  <si>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</si>
  <si>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</si>
  <si>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</si>
  <si>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</si>
  <si>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</si>
  <si>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</si>
  <si>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</si>
  <si>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</si>
  <si>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</si>
  <si>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</si>
  <si>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</si>
  <si>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</si>
  <si>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</si>
  <si>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</si>
  <si>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</si>
  <si>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</si>
  <si>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</si>
  <si>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</si>
  <si>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</si>
  <si>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</si>
  <si>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</si>
  <si>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</si>
  <si>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</si>
  <si>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</si>
  <si>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</si>
  <si>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</si>
  <si>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</si>
  <si>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</si>
  <si>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</si>
  <si>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</si>
  <si>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</si>
  <si>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</si>
  <si>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</si>
  <si>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</si>
  <si>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</si>
  <si>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</si>
  <si>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</si>
  <si>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</si>
  <si>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</si>
  <si>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</si>
  <si>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</si>
  <si>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</si>
  <si>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</si>
  <si>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</si>
  <si>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</si>
  <si>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</si>
  <si>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</si>
  <si>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</si>
  <si>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</si>
  <si>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</si>
  <si>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</si>
  <si>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</si>
  <si>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</si>
  <si>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</si>
  <si>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</si>
  <si>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</si>
  <si>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</si>
  <si>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</si>
  <si>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</si>
  <si>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</si>
  <si>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</si>
  <si>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</si>
  <si>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</si>
  <si>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</si>
  <si>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</si>
  <si>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</si>
  <si>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</si>
  <si>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</si>
  <si>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</si>
  <si>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</si>
  <si>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</si>
  <si>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</si>
  <si>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</si>
  <si>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</si>
  <si>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</si>
  <si>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</si>
  <si>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</si>
  <si>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</si>
  <si>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</si>
  <si>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</si>
  <si>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</si>
  <si>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</si>
  <si>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</si>
  <si>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</si>
  <si>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</si>
  <si>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</si>
  <si>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</si>
  <si>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</si>
  <si>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</si>
  <si>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</si>
  <si>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</si>
  <si>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</si>
  <si>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</si>
  <si>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</si>
  <si>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</si>
  <si>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</si>
  <si>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</si>
  <si>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</si>
  <si>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</si>
  <si>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</si>
  <si>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</si>
  <si>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</si>
  <si>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</si>
  <si>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</si>
  <si>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</si>
  <si>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</si>
  <si>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</si>
  <si>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</si>
  <si>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</si>
  <si>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</si>
  <si>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</si>
  <si>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</si>
  <si>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</si>
  <si>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</si>
  <si>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</si>
  <si>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</si>
  <si>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</si>
  <si>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</si>
  <si>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</si>
  <si>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</si>
  <si>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</si>
  <si>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</si>
  <si>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</si>
  <si>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</si>
  <si>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</si>
  <si>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</si>
  <si>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</si>
  <si>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</si>
  <si>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</si>
  <si>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</si>
  <si>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</si>
  <si>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</si>
  <si>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</si>
  <si>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</si>
  <si>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</si>
  <si>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</si>
  <si>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</si>
  <si>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</si>
  <si>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</si>
  <si>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</si>
  <si>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</si>
  <si>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</si>
  <si>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</si>
  <si>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</si>
  <si>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</si>
  <si>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</si>
  <si>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</si>
  <si>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</si>
  <si>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</si>
  <si>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</si>
  <si>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</si>
  <si>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</si>
  <si>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</si>
  <si>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</si>
  <si>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</si>
  <si>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</si>
  <si>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</si>
  <si>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</si>
  <si>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</si>
  <si>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</si>
  <si>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</si>
  <si>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</si>
  <si>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</si>
  <si>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</si>
  <si>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</si>
  <si>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</si>
  <si>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</si>
  <si>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</si>
  <si>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</si>
  <si>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</si>
  <si>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</si>
  <si>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</si>
  <si>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</si>
  <si>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</si>
  <si>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</si>
  <si>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</si>
  <si>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</si>
  <si>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</si>
  <si>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</si>
  <si>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</si>
  <si>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</si>
  <si>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</si>
  <si>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</si>
  <si>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</si>
  <si>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</si>
  <si>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</si>
  <si>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</si>
  <si>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</si>
  <si>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</si>
  <si>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</si>
  <si>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</si>
  <si>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</si>
  <si>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</si>
  <si>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</si>
  <si>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</si>
  <si>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</si>
  <si>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</si>
  <si>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</si>
  <si>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</si>
  <si>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</si>
  <si>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</si>
  <si>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</si>
  <si>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</si>
  <si>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</si>
  <si>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</si>
  <si>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</si>
  <si>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</si>
  <si>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</si>
  <si>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</si>
  <si>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</si>
  <si>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</si>
  <si>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</si>
  <si>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</si>
  <si>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</si>
  <si>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</si>
  <si>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</si>
  <si>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</si>
  <si>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</si>
  <si>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</si>
  <si>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</si>
  <si>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</si>
  <si>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</si>
  <si>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</si>
  <si>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</si>
  <si>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</si>
  <si>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</si>
  <si>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</si>
  <si>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</si>
  <si>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</si>
  <si>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</si>
  <si>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</si>
  <si>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</si>
  <si>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</si>
  <si>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</si>
  <si>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</si>
  <si>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</si>
  <si>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</si>
  <si>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</si>
  <si>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</si>
  <si>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</si>
  <si>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</si>
  <si>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</si>
  <si>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</si>
  <si>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</si>
  <si>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</si>
  <si>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</si>
  <si>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</si>
  <si>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</si>
  <si>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</si>
  <si>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</si>
  <si>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</si>
  <si>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</si>
  <si>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</si>
  <si>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</si>
  <si>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</si>
  <si>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</si>
  <si>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</si>
  <si>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</si>
  <si>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</si>
  <si>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</si>
  <si>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</si>
  <si>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</si>
  <si>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</si>
  <si>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</si>
  <si>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</si>
  <si>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</si>
  <si>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</si>
  <si>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</si>
  <si>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</si>
  <si>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</si>
  <si>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</si>
  <si>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</si>
  <si>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</si>
  <si>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</si>
  <si>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</si>
  <si>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</si>
  <si>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</si>
  <si>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</si>
  <si>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</si>
  <si>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</si>
  <si>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</si>
  <si>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</si>
  <si>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</si>
  <si>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</si>
  <si>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</si>
  <si>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</si>
  <si>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</si>
  <si>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</si>
  <si>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</si>
  <si>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</si>
  <si>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</si>
  <si>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</si>
  <si>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</si>
  <si>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</si>
  <si>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</si>
  <si>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</si>
  <si>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</si>
  <si>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</si>
  <si>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</si>
  <si>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</si>
  <si>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</si>
  <si>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</si>
  <si>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</si>
  <si>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</si>
  <si>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</si>
  <si>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</si>
  <si>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</si>
  <si>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</si>
  <si>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</si>
  <si>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</si>
  <si>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</si>
  <si>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</si>
  <si>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</si>
  <si>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</si>
  <si>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</si>
  <si>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</si>
  <si>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</si>
  <si>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</si>
  <si>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</si>
  <si>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</si>
  <si>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</si>
  <si>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</si>
  <si>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</si>
  <si>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</si>
  <si>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</si>
  <si>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</si>
  <si>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</si>
  <si>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</si>
  <si>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</si>
  <si>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</si>
  <si>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</si>
  <si>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</si>
  <si>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</si>
  <si>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</si>
  <si>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>ZXW-ZPT</t>
  </si>
  <si>
    <t>ZXWZPT</t>
  </si>
  <si>
    <t>Deslocamento para ZPT (segunda realiza inspeção ANTT)</t>
  </si>
  <si>
    <t xml:space="preserve">MC1 08:01, aguarda oportunidade </t>
  </si>
  <si>
    <t>MC1 07:58, autorizado 08:02, em deslocamento para intervalo, em intervalo 08:46</t>
  </si>
  <si>
    <t>Diego</t>
  </si>
  <si>
    <t>Equipe no local, não necessita de intervalo, realizando correlatos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</si>
  <si>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</si>
  <si>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</si>
  <si>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</si>
  <si>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11&gt;00</t>
  </si>
  <si>
    <t>ZKEZGA-2</t>
  </si>
  <si>
    <t>ZKEZEV</t>
  </si>
  <si>
    <t>Posicionamento de dormentes</t>
  </si>
  <si>
    <t>Alison</t>
  </si>
  <si>
    <t>ZTP-ZEV</t>
  </si>
  <si>
    <t>ZPTZEV</t>
  </si>
  <si>
    <t>ZPT-ZPG-ZPT</t>
  </si>
  <si>
    <t>ZPTZPGZPT</t>
  </si>
  <si>
    <t>Inspeção ANTT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</si>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</sst>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Z4" activePane="bottomRight" state="frozen"/>
      <selection pane="bottomRight" activeCell="BF1002" sqref="BF100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/>
      <c r="BI253" s="17"/>
      <c r="BJ253" s="17" t="s">
        <v>1360</v>
      </c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/>
      <c r="BI254" s="17"/>
      <c r="BJ254" s="17" t="s">
        <v>1364</v>
      </c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ERRO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1</v>
      </c>
      <c r="BI255" s="17"/>
      <c r="BJ255" s="17" t="s">
        <v>1365</v>
      </c>
      <c r="BK255" s="18"/>
      <c r="BL255" s="16"/>
      <c r="BM255" s="130"/>
      <c r="BN255" s="130"/>
      <c r="BO255" s="130"/>
      <c r="BP255" s="18"/>
      <c r="BQ255" s="12" t="e">
        <f>IF(AND(BR255&lt;1,BS255&lt;1),"Produção e Intervalo",IF(BR255&lt;1,"Intervalo",IF(BS255&lt;1,"Produção","Aderente")))</f>
        <v>#VALUE!</v>
      </c>
      <c r="BR255" s="19" t="e">
        <f>IF(OR(B255="",F255=""),"*",AY255/P255)</f>
        <v>#VALUE!</v>
      </c>
      <c r="BS255" s="19">
        <f>IF(OR(B255="",F255=""),"*",BA255/Q255)</f>
        <v>0</v>
      </c>
      <c r="BT255" s="8" t="str">
        <f t="shared" si="4"/>
        <v/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/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1368</v>
      </c>
      <c r="I260" s="106" t="s">
        <v>1368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1369</v>
      </c>
      <c r="X260" s="104" t="s">
        <v>386</v>
      </c>
      <c r="Y260" s="129"/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1370</v>
      </c>
      <c r="X263" s="104" t="s">
        <v>386</v>
      </c>
      <c r="Y263" s="129"/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1371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/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/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/>
      <c r="AS268" s="108"/>
      <c r="AT268" s="108"/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1372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1373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/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1374</v>
      </c>
      <c r="X273" s="104" t="s">
        <v>386</v>
      </c>
      <c r="Y273" s="129"/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/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/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/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1375</v>
      </c>
      <c r="W278" s="151" t="s">
        <v>1026</v>
      </c>
      <c r="X278" s="104" t="s">
        <v>386</v>
      </c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1375</v>
      </c>
      <c r="W279" s="151" t="s">
        <v>1026</v>
      </c>
      <c r="X279" s="104" t="s">
        <v>386</v>
      </c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1375</v>
      </c>
      <c r="W280" s="151" t="s">
        <v>1026</v>
      </c>
      <c r="X280" s="104" t="s">
        <v>386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1375</v>
      </c>
      <c r="W281" s="151" t="s">
        <v>1026</v>
      </c>
      <c r="X281" s="104" t="s">
        <v>386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/>
      <c r="AS284" s="108"/>
      <c r="AT284" s="108"/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/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/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/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/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/>
      <c r="AS288" s="108"/>
      <c r="AT288" s="108"/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1376</v>
      </c>
      <c r="N289" s="127" t="s">
        <v>1377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/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1378</v>
      </c>
      <c r="N290" s="127" t="s">
        <v>1379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1380</v>
      </c>
      <c r="X290" s="104" t="s">
        <v>386</v>
      </c>
      <c r="Y290" s="129"/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/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1381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1382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1382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87:Z1001 Y251:Z284 Y285:Y286">
    <cfRule type="cellIs" dxfId="222" priority="54102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87:Z1001 Y251:Z284 Y285:Y286">
    <cfRule type="cellIs" dxfId="221" priority="11688" operator="equal">
      <formula>"NÃO"</formula>
    </cfRule>
    <cfRule type="cellIs" dxfId="220" priority="11689" operator="equal">
      <formula>"SIM"</formula>
    </cfRule>
  </conditionalFormatting>
  <conditionalFormatting sqref="AZ6:AZ1001">
    <cfRule type="expression" dxfId="219" priority="54144">
      <formula>#REF!=1</formula>
    </cfRule>
  </conditionalFormatting>
  <conditionalFormatting sqref="BE6:BE1001 AY6:AY1001 U6:U1001">
    <cfRule type="cellIs" dxfId="218" priority="54128" operator="equal">
      <formula>"ERRO"</formula>
    </cfRule>
  </conditionalFormatting>
  <conditionalFormatting sqref="BQ6:BQ1001">
    <cfRule type="cellIs" dxfId="217" priority="54123" operator="equal">
      <formula>"Produção e Intervalo"</formula>
    </cfRule>
    <cfRule type="cellIs" dxfId="216" priority="54124" operator="equal">
      <formula>"Aderente"</formula>
    </cfRule>
    <cfRule type="cellIs" dxfId="215" priority="54125" operator="equal">
      <formula>"Intervalo"</formula>
    </cfRule>
    <cfRule type="cellIs" dxfId="214" priority="54126" operator="equal">
      <formula>"Produção"</formula>
    </cfRule>
    <cfRule type="cellIs" dxfId="213" priority="54127" operator="equal">
      <formula>"ERRO"</formula>
    </cfRule>
  </conditionalFormatting>
  <conditionalFormatting sqref="BR6:BS1001">
    <cfRule type="cellIs" dxfId="212" priority="54105" operator="equal">
      <formula>"*"</formula>
    </cfRule>
    <cfRule type="cellIs" dxfId="211" priority="54106" operator="greaterThanOrEqual">
      <formula>1</formula>
    </cfRule>
    <cfRule type="cellIs" dxfId="210" priority="54107" operator="lessThan">
      <formula>1</formula>
    </cfRule>
  </conditionalFormatting>
  <conditionalFormatting sqref="BK949 BK81 BK83:BK84 BK101 BK67 BK69 BK72:BK73 BJ9:BJ1001">
    <cfRule type="iconSet" priority="6089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5 BK257:BK948">
    <cfRule type="iconSet" priority="6089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31" operator="equal">
      <formula>"OPORTUNIDADE"</formula>
    </cfRule>
  </conditionalFormatting>
  <conditionalFormatting sqref="Y6:Z39">
    <cfRule type="cellIs" dxfId="208" priority="229" operator="equal">
      <formula>"NÃO"</formula>
    </cfRule>
    <cfRule type="cellIs" dxfId="207" priority="230" operator="equal">
      <formula>"SIM"</formula>
    </cfRule>
  </conditionalFormatting>
  <conditionalFormatting sqref="BH6:BH8">
    <cfRule type="iconSet" priority="227">
      <iconSet showValue="0">
        <cfvo type="percent" val="0"/>
        <cfvo type="num" val="1"/>
        <cfvo type="num" val="1" gte="0"/>
      </iconSet>
    </cfRule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199" operator="equal">
      <formula>"OPORTUNIDADE"</formula>
    </cfRule>
  </conditionalFormatting>
  <conditionalFormatting sqref="Y44:Z44">
    <cfRule type="cellIs" dxfId="205" priority="197" operator="equal">
      <formula>"NÃO"</formula>
    </cfRule>
    <cfRule type="cellIs" dxfId="204" priority="198" operator="equal">
      <formula>"SIM"</formula>
    </cfRule>
  </conditionalFormatting>
  <conditionalFormatting sqref="Y48:Z52">
    <cfRule type="cellIs" dxfId="203" priority="196" operator="equal">
      <formula>"OPORTUNIDADE"</formula>
    </cfRule>
  </conditionalFormatting>
  <conditionalFormatting sqref="Y48:Z52">
    <cfRule type="cellIs" dxfId="202" priority="194" operator="equal">
      <formula>"NÃO"</formula>
    </cfRule>
    <cfRule type="cellIs" dxfId="201" priority="195" operator="equal">
      <formula>"SIM"</formula>
    </cfRule>
  </conditionalFormatting>
  <conditionalFormatting sqref="Y68:Z68">
    <cfRule type="cellIs" dxfId="200" priority="190" operator="equal">
      <formula>"OPORTUNIDADE"</formula>
    </cfRule>
  </conditionalFormatting>
  <conditionalFormatting sqref="Y68:Z68">
    <cfRule type="cellIs" dxfId="199" priority="188" operator="equal">
      <formula>"NÃO"</formula>
    </cfRule>
    <cfRule type="cellIs" dxfId="198" priority="189" operator="equal">
      <formula>"SIM"</formula>
    </cfRule>
  </conditionalFormatting>
  <conditionalFormatting sqref="Y75:Z75">
    <cfRule type="cellIs" dxfId="197" priority="187" operator="equal">
      <formula>"OPORTUNIDADE"</formula>
    </cfRule>
  </conditionalFormatting>
  <conditionalFormatting sqref="Y75:Z75">
    <cfRule type="cellIs" dxfId="196" priority="185" operator="equal">
      <formula>"NÃO"</formula>
    </cfRule>
    <cfRule type="cellIs" dxfId="195" priority="186" operator="equal">
      <formula>"SIM"</formula>
    </cfRule>
  </conditionalFormatting>
  <conditionalFormatting sqref="Y77:Z78">
    <cfRule type="cellIs" dxfId="194" priority="184" operator="equal">
      <formula>"OPORTUNIDADE"</formula>
    </cfRule>
  </conditionalFormatting>
  <conditionalFormatting sqref="Y77:Z78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Y81:Z81">
    <cfRule type="cellIs" dxfId="191" priority="181" operator="equal">
      <formula>"OPORTUNIDADE"</formula>
    </cfRule>
  </conditionalFormatting>
  <conditionalFormatting sqref="Y81:Z81">
    <cfRule type="cellIs" dxfId="190" priority="179" operator="equal">
      <formula>"NÃO"</formula>
    </cfRule>
    <cfRule type="cellIs" dxfId="189" priority="180" operator="equal">
      <formula>"SIM"</formula>
    </cfRule>
  </conditionalFormatting>
  <conditionalFormatting sqref="Y82:Z82">
    <cfRule type="cellIs" dxfId="188" priority="178" operator="equal">
      <formula>"OPORTUNIDADE"</formula>
    </cfRule>
  </conditionalFormatting>
  <conditionalFormatting sqref="Y82:Z82">
    <cfRule type="cellIs" dxfId="187" priority="176" operator="equal">
      <formula>"NÃO"</formula>
    </cfRule>
    <cfRule type="cellIs" dxfId="186" priority="177" operator="equal">
      <formula>"SIM"</formula>
    </cfRule>
  </conditionalFormatting>
  <conditionalFormatting sqref="Y91:Z91">
    <cfRule type="cellIs" dxfId="185" priority="175" operator="equal">
      <formula>"OPORTUNIDADE"</formula>
    </cfRule>
  </conditionalFormatting>
  <conditionalFormatting sqref="Y91:Z91">
    <cfRule type="cellIs" dxfId="184" priority="173" operator="equal">
      <formula>"NÃO"</formula>
    </cfRule>
    <cfRule type="cellIs" dxfId="183" priority="174" operator="equal">
      <formula>"SIM"</formula>
    </cfRule>
  </conditionalFormatting>
  <conditionalFormatting sqref="Y93:Z93">
    <cfRule type="cellIs" dxfId="182" priority="172" operator="equal">
      <formula>"OPORTUNIDADE"</formula>
    </cfRule>
  </conditionalFormatting>
  <conditionalFormatting sqref="Y93:Z93">
    <cfRule type="cellIs" dxfId="181" priority="170" operator="equal">
      <formula>"NÃO"</formula>
    </cfRule>
    <cfRule type="cellIs" dxfId="180" priority="171" operator="equal">
      <formula>"SIM"</formula>
    </cfRule>
  </conditionalFormatting>
  <conditionalFormatting sqref="Y95:Z95">
    <cfRule type="cellIs" dxfId="179" priority="169" operator="equal">
      <formula>"OPORTUNIDADE"</formula>
    </cfRule>
  </conditionalFormatting>
  <conditionalFormatting sqref="Y95:Z95">
    <cfRule type="cellIs" dxfId="178" priority="167" operator="equal">
      <formula>"NÃO"</formula>
    </cfRule>
    <cfRule type="cellIs" dxfId="177" priority="168" operator="equal">
      <formula>"SIM"</formula>
    </cfRule>
  </conditionalFormatting>
  <conditionalFormatting sqref="Y96:Z97">
    <cfRule type="cellIs" dxfId="176" priority="166" operator="equal">
      <formula>"OPORTUNIDADE"</formula>
    </cfRule>
  </conditionalFormatting>
  <conditionalFormatting sqref="Y96:Z97">
    <cfRule type="cellIs" dxfId="175" priority="164" operator="equal">
      <formula>"NÃO"</formula>
    </cfRule>
    <cfRule type="cellIs" dxfId="174" priority="165" operator="equal">
      <formula>"SIM"</formula>
    </cfRule>
  </conditionalFormatting>
  <conditionalFormatting sqref="BK95:BK9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95">
      <iconSet showValue="0">
        <cfvo type="percent" val="0"/>
        <cfvo type="num" val="1"/>
        <cfvo type="num" val="1" gte="0"/>
      </iconSet>
    </cfRule>
    <cfRule type="iconSet" priority="6099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9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10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09" operator="equal">
      <formula>"OPORTUNIDADE"</formula>
    </cfRule>
  </conditionalFormatting>
  <conditionalFormatting sqref="Z173">
    <cfRule type="cellIs" dxfId="172" priority="107" operator="equal">
      <formula>"NÃO"</formula>
    </cfRule>
    <cfRule type="cellIs" dxfId="171" priority="108" operator="equal">
      <formula>"SIM"</formula>
    </cfRule>
  </conditionalFormatting>
  <conditionalFormatting sqref="BP13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66" operator="equal">
      <formula>"OPORTUNIDADE"</formula>
    </cfRule>
  </conditionalFormatting>
  <conditionalFormatting sqref="Z201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202">
    <cfRule type="cellIs" dxfId="167" priority="63" operator="equal">
      <formula>"OPORTUNIDADE"</formula>
    </cfRule>
  </conditionalFormatting>
  <conditionalFormatting sqref="Z202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P1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55" operator="equal">
      <formula>"OPORTUNIDADE"</formula>
    </cfRule>
  </conditionalFormatting>
  <conditionalFormatting sqref="Y201">
    <cfRule type="cellIs" dxfId="163" priority="53" operator="equal">
      <formula>"NÃO"</formula>
    </cfRule>
    <cfRule type="cellIs" dxfId="162" priority="54" operator="equal">
      <formula>"SIM"</formula>
    </cfRule>
  </conditionalFormatting>
  <conditionalFormatting sqref="BK19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33" operator="equal">
      <formula>"OPORTUNIDADE"</formula>
    </cfRule>
  </conditionalFormatting>
  <conditionalFormatting sqref="Z245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P1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7" operator="equal">
      <formula>"OPORTUNIDADE"</formula>
    </cfRule>
  </conditionalFormatting>
  <conditionalFormatting sqref="Z285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Z286">
    <cfRule type="cellIs" dxfId="155" priority="4" operator="equal">
      <formula>"OPORTUNIDADE"</formula>
    </cfRule>
  </conditionalFormatting>
  <conditionalFormatting sqref="Z286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25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1383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1384</v>
      </c>
      <c r="C4" s="160" t="s">
        <v>1385</v>
      </c>
      <c r="D4" s="160" t="s">
        <v>1386</v>
      </c>
      <c r="E4" s="160" t="s">
        <v>1387</v>
      </c>
      <c r="F4" s="160" t="s">
        <v>4</v>
      </c>
      <c r="G4" s="160" t="s">
        <v>1388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1389</v>
      </c>
      <c r="C6" s="161">
        <v>407867</v>
      </c>
      <c r="D6" s="161" t="s">
        <v>1390</v>
      </c>
      <c r="E6" s="161" t="s">
        <v>789</v>
      </c>
      <c r="F6" s="161" t="s">
        <v>1391</v>
      </c>
      <c r="G6" s="162"/>
    </row>
    <row r="7" spans="2:7">
      <c r="B7" s="161" t="s">
        <v>1392</v>
      </c>
      <c r="C7" s="161">
        <v>293644</v>
      </c>
      <c r="D7" s="161" t="s">
        <v>1393</v>
      </c>
      <c r="E7" s="161" t="s">
        <v>789</v>
      </c>
      <c r="F7" s="161" t="s">
        <v>1391</v>
      </c>
      <c r="G7" s="162"/>
    </row>
    <row r="8" spans="2:7">
      <c r="B8" s="161" t="s">
        <v>1394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1395</v>
      </c>
      <c r="C9" s="161">
        <v>256790</v>
      </c>
      <c r="D9" s="161" t="s">
        <v>1396</v>
      </c>
      <c r="E9" s="161" t="s">
        <v>790</v>
      </c>
      <c r="F9" s="161" t="s">
        <v>1397</v>
      </c>
      <c r="G9" s="162">
        <v>46357</v>
      </c>
    </row>
    <row r="10" spans="2:7">
      <c r="B10" s="161" t="s">
        <v>1398</v>
      </c>
      <c r="C10" s="161">
        <v>265193</v>
      </c>
      <c r="D10" s="161" t="s">
        <v>1399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1400</v>
      </c>
      <c r="C11" s="161">
        <v>293716</v>
      </c>
      <c r="D11" s="161" t="s">
        <v>1401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1402</v>
      </c>
      <c r="C12" s="161">
        <v>257258</v>
      </c>
      <c r="D12" s="161" t="s">
        <v>1403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1404</v>
      </c>
      <c r="C13" s="161">
        <v>371147</v>
      </c>
      <c r="D13" s="161" t="s">
        <v>1405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1406</v>
      </c>
      <c r="C14" s="161">
        <v>259230</v>
      </c>
      <c r="D14" s="161" t="s">
        <v>1407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1408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1409</v>
      </c>
      <c r="C16" s="161">
        <v>258542</v>
      </c>
      <c r="D16" s="161" t="s">
        <v>1410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1411</v>
      </c>
      <c r="C17" s="161">
        <v>257050</v>
      </c>
      <c r="D17" s="161" t="s">
        <v>1412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1413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1414</v>
      </c>
      <c r="D4" s="163" t="s">
        <v>1415</v>
      </c>
      <c r="E4" s="163" t="s">
        <v>1416</v>
      </c>
      <c r="F4" s="160" t="s">
        <v>1417</v>
      </c>
      <c r="G4" s="163" t="s">
        <v>1418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1419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1420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1419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1421</v>
      </c>
      <c r="G9" s="167" t="s">
        <v>1422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1419</v>
      </c>
      <c r="G10" s="167"/>
    </row>
    <row r="11" spans="2:7">
      <c r="B11" s="167" t="s">
        <v>1423</v>
      </c>
      <c r="C11" s="167">
        <v>9038</v>
      </c>
      <c r="D11" s="168">
        <v>46085</v>
      </c>
      <c r="E11" s="167">
        <v>10520</v>
      </c>
      <c r="F11" s="169" t="s">
        <v>1424</v>
      </c>
      <c r="G11" s="167"/>
    </row>
    <row r="12" spans="2:7">
      <c r="B12" s="167" t="s">
        <v>709</v>
      </c>
      <c r="C12" s="167" t="s">
        <v>1425</v>
      </c>
      <c r="D12" s="168">
        <v>46066</v>
      </c>
      <c r="E12" s="167">
        <v>9500</v>
      </c>
      <c r="F12" s="169" t="s">
        <v>1426</v>
      </c>
      <c r="G12" s="167"/>
    </row>
    <row r="13" spans="2:7">
      <c r="B13" s="167" t="s">
        <v>709</v>
      </c>
      <c r="C13" s="167" t="s">
        <v>1427</v>
      </c>
      <c r="D13" s="168">
        <v>46066</v>
      </c>
      <c r="E13" s="167">
        <v>10500</v>
      </c>
      <c r="F13" s="169" t="s">
        <v>1426</v>
      </c>
      <c r="G13" s="167"/>
    </row>
    <row r="14" spans="2:7">
      <c r="B14" s="167" t="s">
        <v>709</v>
      </c>
      <c r="C14" s="167" t="s">
        <v>1428</v>
      </c>
      <c r="D14" s="168">
        <v>46066</v>
      </c>
      <c r="E14" s="167">
        <v>9000</v>
      </c>
      <c r="F14" s="169" t="s">
        <v>1426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1429</v>
      </c>
      <c r="C2" s="121" t="s">
        <v>947</v>
      </c>
      <c r="D2" s="76" t="s">
        <v>949</v>
      </c>
      <c r="E2" s="76" t="s">
        <v>1430</v>
      </c>
      <c r="F2" s="99" t="s">
        <v>1431</v>
      </c>
      <c r="G2" s="76" t="s">
        <v>1432</v>
      </c>
      <c r="H2" s="76" t="s">
        <v>1433</v>
      </c>
      <c r="I2" s="76" t="s">
        <v>1434</v>
      </c>
      <c r="J2" s="76" t="s">
        <v>1435</v>
      </c>
      <c r="K2" s="78" t="s">
        <v>1436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*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*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*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*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*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*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*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*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*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25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1437</v>
      </c>
      <c r="V1" s="228"/>
      <c r="W1" s="228"/>
    </row>
    <row r="2" spans="1:23" ht="15" customHeight="1">
      <c r="A2" s="87" t="s">
        <v>1438</v>
      </c>
      <c r="B2" s="87" t="s">
        <v>1439</v>
      </c>
      <c r="C2" s="87" t="s">
        <v>376</v>
      </c>
      <c r="D2" s="88" t="s">
        <v>962</v>
      </c>
      <c r="E2" s="88" t="s">
        <v>4</v>
      </c>
      <c r="F2" s="88" t="s">
        <v>1440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1441</v>
      </c>
      <c r="T2" s="91" t="s">
        <v>965</v>
      </c>
      <c r="U2" s="138">
        <f ca="1">TODAY()-1</f>
        <v>46088</v>
      </c>
      <c r="V2" s="138">
        <f ca="1">U2-1</f>
        <v>46087</v>
      </c>
      <c r="W2" s="138">
        <f ca="1">V2-1</f>
        <v>46086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1115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60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1020</v>
      </c>
      <c r="V7" s="137">
        <f ca="1">_xlfn.XLOOKUP(G7&amp;$V$2,BS_CONTROLE[CHAVE],BS_CONTROLE[Quantidade_11],"-")</f>
        <v>340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4</v>
      </c>
      <c r="W8" s="137">
        <f ca="1">_xlfn.XLOOKUP(G8&amp;$W$2,BS_CONTROLE[CHAVE],BS_CONTROLE[Quantidade_11],"-")</f>
        <v>1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1115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300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4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500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>
        <f ca="1">_xlfn.XLOOKUP(G15&amp;$V$2,BS_CONTROLE[CHAVE],BS_CONTROLE[Quantidade_11],"-")</f>
        <v>400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30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2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2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300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60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32</v>
      </c>
      <c r="W32" s="137">
        <f ca="1">_xlfn.XLOOKUP(G32&amp;$W$2,BS_CONTROLE[CHAVE],BS_CONTROLE[Quantidade_11],"-")</f>
        <v>25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70</v>
      </c>
      <c r="W33" s="137">
        <f ca="1">_xlfn.XLOOKUP(G33&amp;$W$2,BS_CONTROLE[CHAVE],BS_CONTROLE[Quantidade_11],"-")</f>
        <v>30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2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>
        <f ca="1">_xlfn.XLOOKUP(G38&amp;$V$2,BS_CONTROLE[CHAVE],BS_CONTROLE[Quantidade_11],"-")</f>
        <v>500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1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500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1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1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60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400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1115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1020</v>
      </c>
      <c r="V54" s="137">
        <f ca="1">_xlfn.XLOOKUP(G54&amp;$V$2,BS_CONTROLE[CHAVE],BS_CONTROLE[Quantidade_11],"-")</f>
        <v>340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30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>
        <f ca="1">_xlfn.XLOOKUP(G56&amp;$W$2,BS_CONTROLE[CHAVE],BS_CONTROLE[Quantidade_11],"-")</f>
        <v>300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4</v>
      </c>
      <c r="W57" s="137">
        <f ca="1">_xlfn.XLOOKUP(G57&amp;$W$2,BS_CONTROLE[CHAVE],BS_CONTROLE[Quantidade_11],"-")</f>
        <v>1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1560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30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1560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32</v>
      </c>
      <c r="W65" s="137">
        <f ca="1">_xlfn.XLOOKUP(G65&amp;$W$2,BS_CONTROLE[CHAVE],BS_CONTROLE[Quantidade_11],"-")</f>
        <v>25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1020</v>
      </c>
      <c r="V67" s="137">
        <f ca="1">_xlfn.XLOOKUP(G67&amp;$V$2,BS_CONTROLE[CHAVE],BS_CONTROLE[Quantidade_11],"-")</f>
        <v>340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30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300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30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70</v>
      </c>
      <c r="W72" s="137">
        <f ca="1">_xlfn.XLOOKUP(G72&amp;$W$2,BS_CONTROLE[CHAVE],BS_CONTROLE[Quantidade_11],"-")</f>
        <v>30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2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1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10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>
        <f ca="1">_xlfn.XLOOKUP(G81&amp;$V$2,BS_CONTROLE[CHAVE],BS_CONTROLE[Quantidade_11],"-")</f>
        <v>500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500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60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400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1115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500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4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4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4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1560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>
        <f ca="1">_xlfn.XLOOKUP(G107&amp;$V$2,BS_CONTROLE[CHAVE],BS_CONTROLE[Quantidade_11],"-")</f>
        <v>60</v>
      </c>
      <c r="W107" s="137">
        <f ca="1">_xlfn.XLOOKUP(G107&amp;$W$2,BS_CONTROLE[CHAVE],BS_CONTROLE[Quantidade_11],"-")</f>
        <v>90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32</v>
      </c>
      <c r="W109" s="137">
        <f ca="1">_xlfn.XLOOKUP(G109&amp;$W$2,BS_CONTROLE[CHAVE],BS_CONTROLE[Quantidade_11],"-")</f>
        <v>25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300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1020</v>
      </c>
      <c r="V111" s="137">
        <f ca="1">_xlfn.XLOOKUP(G111&amp;$V$2,BS_CONTROLE[CHAVE],BS_CONTROLE[Quantidade_11],"-")</f>
        <v>340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>
        <f ca="1">_xlfn.XLOOKUP(G113&amp;$W$2,BS_CONTROLE[CHAVE],BS_CONTROLE[Quantidade_11],"-")</f>
        <v>52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30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2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70</v>
      </c>
      <c r="W119" s="137">
        <f ca="1">_xlfn.XLOOKUP(G119&amp;$W$2,BS_CONTROLE[CHAVE],BS_CONTROLE[Quantidade_11],"-")</f>
        <v>30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300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500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60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500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1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4</v>
      </c>
      <c r="W138" s="137">
        <f ca="1">_xlfn.XLOOKUP(G138&amp;$W$2,BS_CONTROLE[CHAVE],BS_CONTROLE[Quantidade_11],"-")</f>
        <v>1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1115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4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1560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32</v>
      </c>
      <c r="W146" s="137">
        <f ca="1">_xlfn.XLOOKUP(G146&amp;$W$2,BS_CONTROLE[CHAVE],BS_CONTROLE[Quantidade_11],"-")</f>
        <v>25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300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1020</v>
      </c>
      <c r="V148" s="137">
        <f ca="1">_xlfn.XLOOKUP(G148&amp;$V$2,BS_CONTROLE[CHAVE],BS_CONTROLE[Quantidade_11],"-")</f>
        <v>340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30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52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14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30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60</v>
      </c>
      <c r="W153" s="137">
        <f ca="1">_xlfn.XLOOKUP(G153&amp;$W$2,BS_CONTROLE[CHAVE],BS_CONTROLE[Quantidade_11],"-")</f>
        <v>90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300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70</v>
      </c>
      <c r="W157" s="137">
        <f ca="1">_xlfn.XLOOKUP(G157&amp;$W$2,BS_CONTROLE[CHAVE],BS_CONTROLE[Quantidade_11],"-")</f>
        <v>30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2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4</v>
      </c>
      <c r="W167" s="137">
        <f ca="1">_xlfn.XLOOKUP(G167&amp;$W$2,BS_CONTROLE[CHAVE],BS_CONTROLE[Quantidade_11],"-")</f>
        <v>1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1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500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1115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60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4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1560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>
        <f ca="1">_xlfn.XLOOKUP(G180&amp;$V$2,BS_CONTROLE[CHAVE],BS_CONTROLE[Quantidade_11],"-")</f>
        <v>60</v>
      </c>
      <c r="W180" s="137">
        <f ca="1">_xlfn.XLOOKUP(G180&amp;$W$2,BS_CONTROLE[CHAVE],BS_CONTROLE[Quantidade_11],"-")</f>
        <v>90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32</v>
      </c>
      <c r="W181" s="137">
        <f ca="1">_xlfn.XLOOKUP(G181&amp;$W$2,BS_CONTROLE[CHAVE],BS_CONTROLE[Quantidade_11],"-")</f>
        <v>25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30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1020</v>
      </c>
      <c r="V184" s="137">
        <f ca="1">_xlfn.XLOOKUP(G184&amp;$V$2,BS_CONTROLE[CHAVE],BS_CONTROLE[Quantidade_11],"-")</f>
        <v>340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52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14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30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300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>
        <f ca="1">_xlfn.XLOOKUP(G190&amp;$V$2,BS_CONTROLE[CHAVE],BS_CONTROLE[Quantidade_11],"-")</f>
        <v>1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70</v>
      </c>
      <c r="W191" s="137">
        <f ca="1">_xlfn.XLOOKUP(G191&amp;$W$2,BS_CONTROLE[CHAVE],BS_CONTROLE[Quantidade_11],"-")</f>
        <v>30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70</v>
      </c>
      <c r="W192" s="137">
        <f ca="1">_xlfn.XLOOKUP(G192&amp;$W$2,BS_CONTROLE[CHAVE],BS_CONTROLE[Quantidade_11],"-")</f>
        <v>30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2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2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1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1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10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>
        <f ca="1">_xlfn.XLOOKUP(G201&amp;$V$2,BS_CONTROLE[CHAVE],BS_CONTROLE[Quantidade_11],"-")</f>
        <v>500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1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500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400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1115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0</v>
      </c>
      <c r="V212" s="137">
        <f ca="1">_xlfn.XLOOKUP(G212&amp;$V$2,BS_CONTROLE[CHAVE],BS_CONTROLE[Quantidade_11],"-")</f>
        <v>500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4</v>
      </c>
      <c r="W216" s="137">
        <f ca="1">_xlfn.XLOOKUP(G216&amp;$W$2,BS_CONTROLE[CHAVE],BS_CONTROLE[Quantidade_11],"-")</f>
        <v>1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4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>
        <f ca="1">_xlfn.XLOOKUP(G221&amp;$U$2,BS_CONTROLE[CHAVE],BS_CONTROLE[Quantidade_11],"-")</f>
        <v>312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32</v>
      </c>
      <c r="W223" s="137">
        <f ca="1">_xlfn.XLOOKUP(G223&amp;$W$2,BS_CONTROLE[CHAVE],BS_CONTROLE[Quantidade_11],"-")</f>
        <v>25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30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14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1020</v>
      </c>
      <c r="V228" s="137">
        <f ca="1">_xlfn.XLOOKUP(G228&amp;$V$2,BS_CONTROLE[CHAVE],BS_CONTROLE[Quantidade_11],"-")</f>
        <v>340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30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70</v>
      </c>
      <c r="W232" s="137">
        <f ca="1">_xlfn.XLOOKUP(G232&amp;$W$2,BS_CONTROLE[CHAVE],BS_CONTROLE[Quantidade_11],"-")</f>
        <v>30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2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2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500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>
        <f ca="1">_xlfn.XLOOKUP(G242&amp;$V$2,BS_CONTROLE[CHAVE],BS_CONTROLE[Quantidade_11],"-")</f>
        <v>400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500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1115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1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2</v>
      </c>
      <c r="V247" s="137">
        <f ca="1">_xlfn.XLOOKUP(G247&amp;$V$2,BS_CONTROLE[CHAVE],BS_CONTROLE[Quantidade_11],"-")</f>
        <v>4</v>
      </c>
      <c r="W247" s="137">
        <f ca="1">_xlfn.XLOOKUP(G247&amp;$W$2,BS_CONTROLE[CHAVE],BS_CONTROLE[Quantidade_11],"-")</f>
        <v>1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30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1115</v>
      </c>
      <c r="W252" s="137">
        <f ca="1">_xlfn.XLOOKUP(G252&amp;$W$2,BS_CONTROLE[CHAVE],BS_CONTROLE[Quantidade_11],"-")</f>
        <v>0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1</v>
      </c>
      <c r="V256" s="137">
        <f ca="1">_xlfn.XLOOKUP(G256&amp;$V$2,BS_CONTROLE[CHAVE],BS_CONTROLE[Quantidade_11],"-")</f>
        <v>4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*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0</v>
      </c>
      <c r="W257" s="137">
        <f ca="1">_xlfn.XLOOKUP(G257&amp;$W$2,BS_CONTROLE[CHAVE],BS_CONTROLE[Quantidade_11],"-")</f>
        <v>1560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32</v>
      </c>
      <c r="W258" s="137">
        <f ca="1">_xlfn.XLOOKUP(G258&amp;$W$2,BS_CONTROLE[CHAVE],BS_CONTROLE[Quantidade_11],"-")</f>
        <v>25</v>
      </c>
    </row>
    <row r="259" spans="1:23" hidden="1">
      <c r="A259" s="146" t="str">
        <f>IF(SP_SUL!Y262="","*",SP_SUL!Y262)</f>
        <v>*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30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300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14</v>
      </c>
    </row>
    <row r="263" spans="1:23" hidden="1">
      <c r="A263" s="146" t="str">
        <f>IF(SP_SUL!Y266="","*",SP_SUL!Y266)</f>
        <v>*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1020</v>
      </c>
      <c r="V263" s="137">
        <f ca="1">_xlfn.XLOOKUP(G263&amp;$V$2,BS_CONTROLE[CHAVE],BS_CONTROLE[Quantidade_11],"-")</f>
        <v>340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25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30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60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2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2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300</v>
      </c>
    </row>
    <row r="271" spans="1:23" hidden="1">
      <c r="A271" s="146" t="str">
        <f>IF(SP_SUL!Y274="","*",SP_SUL!Y274)</f>
        <v>*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30</v>
      </c>
    </row>
    <row r="272" spans="1:23" hidden="1">
      <c r="A272" s="146" t="str">
        <f>IF(SP_SUL!Y275="","*",SP_SUL!Y275)</f>
        <v>*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70</v>
      </c>
      <c r="W272" s="137">
        <f ca="1">_xlfn.XLOOKUP(G272&amp;$W$2,BS_CONTROLE[CHAVE],BS_CONTROLE[Quantidade_11],"-")</f>
        <v>30</v>
      </c>
    </row>
    <row r="273" spans="1:23" hidden="1">
      <c r="A273" s="146" t="str">
        <f>IF(SP_SUL!Y276="","*",SP_SUL!Y276)</f>
        <v>*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>
        <f ca="1">_xlfn.XLOOKUP(G282&amp;$V$2,BS_CONTROLE[CHAVE],BS_CONTROLE[Quantidade_11],"-")</f>
        <v>400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500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*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1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1115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2</v>
      </c>
      <c r="V288" s="137">
        <f ca="1">_xlfn.XLOOKUP(G288&amp;$V$2,BS_CONTROLE[CHAVE],BS_CONTROLE[Quantidade_11],"-")</f>
        <v>4</v>
      </c>
      <c r="W288" s="137">
        <f ca="1">_xlfn.XLOOKUP(G288&amp;$W$2,BS_CONTROLE[CHAVE],BS_CONTROLE[Quantidade_11],"-")</f>
        <v>1</v>
      </c>
    </row>
    <row r="289" spans="1:23" hidden="1">
      <c r="A289" s="146" t="str">
        <f>IF(SP_SUL!Y292="","*",SP_SUL!Y292)</f>
        <v>*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30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4</v>
      </c>
      <c r="W533" s="137">
        <f ca="1">_xlfn.XLOOKUP(G533&amp;$W$2,BS_CONTROLE[CHAVE],BS_CONTROLE[Quantidade_11],"-")</f>
        <v>1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1442</v>
      </c>
      <c r="D5" s="230"/>
      <c r="E5" s="230"/>
      <c r="F5" s="230"/>
      <c r="G5" s="230"/>
      <c r="H5" s="230"/>
      <c r="I5" s="230"/>
      <c r="J5" s="231"/>
      <c r="K5" s="232" t="s">
        <v>1443</v>
      </c>
      <c r="L5" s="233"/>
      <c r="M5" s="233"/>
      <c r="N5" s="233"/>
      <c r="O5" s="234" t="s">
        <v>1444</v>
      </c>
      <c r="P5" s="235"/>
    </row>
    <row r="6" spans="1:16" s="74" customFormat="1" ht="15" customHeight="1">
      <c r="A6" s="66" t="s">
        <v>1440</v>
      </c>
      <c r="B6" s="75" t="s">
        <v>1439</v>
      </c>
      <c r="C6" s="76" t="s">
        <v>962</v>
      </c>
      <c r="D6" s="77" t="s">
        <v>963</v>
      </c>
      <c r="E6" s="76" t="s">
        <v>1445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1446</v>
      </c>
      <c r="M6" s="80" t="s">
        <v>576</v>
      </c>
      <c r="N6" s="81" t="s">
        <v>957</v>
      </c>
      <c r="O6" s="158" t="s">
        <v>1000</v>
      </c>
      <c r="P6" s="133" t="s">
        <v>1447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1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2026-03-08T11:58:09Z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