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374" documentId="8_{B6337239-1A00-434D-AAD0-422EA1FEB5AE}" xr6:coauthVersionLast="47" xr6:coauthVersionMax="47" xr10:uidLastSave="{3335EF2B-5AEF-4DE1-B027-A0983E05E462}"/>
  <bookViews>
    <workbookView xWindow="-120" yWindow="-120" windowWidth="20730" windowHeight="11040" firstSheet="9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U199" i="16" l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<sst xmlns="http://schemas.openxmlformats.org/spreadsheetml/2006/main" count="6604" uniqueCount="1732">
  <si>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</si>
  <si>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</si>
  <si>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</si>
  <si>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</si>
  <si>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</si>
  <si>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</si>
  <si>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</si>
  <si>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</si>
  <si>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</si>
  <si>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</si>
  <si>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</si>
  <si>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</si>
  <si>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</si>
  <si>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</si>
  <si>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</si>
  <si>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</si>
  <si>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</si>
  <si>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</si>
  <si>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</si>
  <si>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</si>
  <si>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</si>
  <si>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</si>
  <si>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</si>
  <si>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</si>
  <si>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</si>
  <si>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</si>
  <si>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</si>
  <si>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</si>
  <si>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</si>
  <si>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</si>
  <si>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</si>
  <si>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</si>
  <si>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</si>
  <si>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</si>
  <si>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</si>
  <si>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</si>
  <si>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</si>
  <si>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</si>
  <si>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</si>
  <si>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</si>
  <si>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</si>
  <si>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</si>
  <si>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</si>
  <si>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</si>
  <si>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</si>
  <si>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</si>
  <si>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</si>
  <si>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</si>
  <si>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</si>
  <si>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</si>
  <si>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</si>
  <si>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</si>
  <si>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</si>
  <si>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</si>
  <si>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</si>
  <si>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</si>
  <si>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</si>
  <si>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</si>
  <si>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</si>
  <si>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</si>
  <si>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</si>
  <si>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</si>
  <si>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</si>
  <si>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</si>
  <si>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</si>
  <si>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</si>
  <si>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</si>
  <si>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</si>
  <si>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</si>
  <si>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</si>
  <si>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</si>
  <si>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</si>
  <si>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</si>
  <si>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</si>
  <si>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</si>
  <si>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</si>
  <si>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</si>
  <si>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</si>
  <si>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</si>
  <si>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</si>
  <si>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</si>
  <si>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</si>
  <si>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</si>
  <si>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</si>
  <si>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</si>
  <si>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</si>
  <si>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</si>
  <si>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</si>
  <si>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</si>
  <si>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</si>
  <si>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</si>
  <si>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</si>
  <si>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</si>
  <si>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</si>
  <si>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</si>
  <si>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</si>
  <si>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</si>
  <si>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</si>
  <si>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</si>
  <si>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</si>
  <si>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</si>
  <si>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</si>
  <si>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</si>
  <si>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</si>
  <si>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</si>
  <si>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</si>
  <si>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</si>
  <si>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</si>
  <si>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</si>
  <si>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</si>
  <si>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</si>
  <si>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</si>
  <si>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</si>
  <si>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</si>
  <si>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</si>
  <si>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</si>
  <si>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</si>
  <si>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</si>
  <si>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</si>
  <si>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</si>
  <si>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</si>
  <si>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</si>
  <si>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</si>
  <si>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</si>
  <si>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</si>
  <si>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</si>
  <si>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</si>
  <si>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</si>
  <si>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</si>
  <si>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</si>
  <si>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</si>
  <si>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</si>
  <si>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</si>
  <si>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</si>
  <si>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</si>
  <si>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</si>
  <si>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</si>
  <si>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</si>
  <si>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</si>
  <si>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</si>
  <si>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</si>
  <si>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</si>
  <si>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</si>
  <si>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</si>
  <si>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</si>
  <si>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</si>
  <si>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</si>
  <si>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</si>
  <si>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</si>
  <si>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</si>
  <si>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</si>
  <si>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</si>
  <si>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</si>
  <si>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</si>
  <si>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</si>
  <si>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</si>
  <si>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</si>
  <si>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</si>
  <si>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</si>
  <si>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</si>
  <si>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</si>
  <si>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</si>
  <si>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</si>
  <si>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</si>
  <si>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</si>
  <si>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</si>
  <si>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</si>
  <si>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</si>
  <si>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</si>
  <si>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</si>
  <si>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</si>
  <si>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</si>
  <si>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</si>
  <si>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</si>
  <si>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</si>
  <si>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</si>
  <si>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</si>
  <si>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</si>
  <si>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</si>
  <si>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</si>
  <si>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</si>
  <si>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</si>
  <si>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</si>
  <si>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</si>
  <si>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</si>
  <si>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</si>
  <si>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</si>
  <si>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</si>
  <si>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</si>
  <si>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</si>
  <si>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</si>
  <si>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</si>
  <si>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</si>
  <si>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</si>
  <si>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</si>
  <si>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</si>
  <si>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</si>
  <si>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</si>
  <si>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</si>
  <si>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</si>
  <si>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</si>
  <si>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</si>
  <si>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</si>
  <si>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</si>
  <si>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</si>
  <si>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</si>
  <si>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</si>
  <si>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</si>
  <si>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</si>
  <si>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</si>
  <si>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</si>
  <si>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</si>
  <si>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</si>
  <si>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</si>
  <si>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</si>
  <si>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</si>
  <si>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</si>
  <si>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</si>
  <si>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</si>
  <si>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</si>
  <si>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</si>
  <si>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</si>
  <si>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</si>
  <si>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</si>
  <si>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</si>
  <si>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</si>
  <si>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</si>
  <si>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</si>
  <si>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</si>
  <si>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</si>
  <si>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</si>
  <si>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</si>
  <si>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</si>
  <si>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</si>
  <si>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</si>
  <si>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</si>
  <si>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</si>
  <si>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</si>
  <si>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</si>
  <si>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</si>
  <si>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</si>
  <si>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</si>
  <si>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</si>
  <si>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</si>
  <si>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</si>
  <si>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</si>
  <si>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</si>
  <si>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</si>
  <si>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</si>
  <si>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</si>
  <si>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</si>
  <si>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</si>
  <si>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</si>
  <si>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</si>
  <si>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</si>
  <si>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</si>
  <si>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</si>
  <si>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</si>
  <si>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</si>
  <si>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</si>
  <si>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</si>
  <si>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</si>
  <si>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</si>
  <si>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</si>
  <si>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</si>
  <si>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</si>
  <si>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</si>
  <si>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</si>
  <si>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</si>
  <si>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</si>
  <si>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</si>
  <si>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</si>
  <si>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</si>
  <si>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</si>
  <si>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</si>
  <si>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</si>
  <si>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</si>
  <si>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</si>
  <si>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</si>
  <si>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</si>
  <si>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</si>
  <si>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</si>
  <si>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</si>
  <si>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</si>
  <si>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</si>
  <si>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</si>
  <si>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</si>
  <si>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</si>
  <si>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</si>
  <si>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</si>
  <si>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</si>
  <si>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</si>
  <si>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</si>
  <si>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</si>
  <si>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</si>
  <si>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</si>
  <si>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</si>
  <si>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</si>
  <si>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</si>
  <si>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</si>
  <si>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</si>
  <si>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</si>
  <si>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</si>
  <si>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</si>
  <si>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</si>
  <si>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</si>
  <si>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</si>
  <si>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</si>
  <si>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</si>
  <si>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</si>
  <si>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</si>
  <si>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</si>
  <si>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</si>
  <si>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</si>
  <si>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</si>
  <si>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</si>
  <si>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</si>
  <si>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</si>
  <si>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</si>
  <si>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</si>
  <si>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</si>
  <si>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</si>
  <si>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</si>
  <si>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</si>
  <si>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</si>
  <si>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</si>
  <si>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</si>
  <si>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</si>
  <si>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</si>
  <si>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</si>
  <si>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</si>
  <si>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</si>
  <si>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</si>
  <si>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</si>
  <si>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</si>
  <si>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</si>
  <si>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</si>
  <si>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</si>
  <si>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</si>
  <si>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</si>
  <si>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</si>
  <si>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</si>
  <si>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</si>
  <si>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</si>
  <si>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</si>
  <si>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</si>
  <si>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</si>
  <si>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</si>
  <si>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</si>
  <si>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</si>
  <si>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</si>
  <si>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</si>
  <si>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</si>
  <si>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</si>
  <si>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</si>
  <si>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</si>
  <si>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</si>
  <si>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</si>
  <si>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</si>
  <si>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</si>
  <si>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</si>
  <si>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</si>
  <si>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</si>
  <si>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</si>
  <si>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</si>
  <si>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</si>
  <si>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</si>
  <si>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</si>
  <si>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</si>
  <si>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</si>
  <si>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</si>
  <si>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</si>
  <si>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</si>
  <si>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</si>
  <si>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</si>
  <si>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</si>
  <si>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</si>
  <si>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</si>
  <si>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</si>
  <si>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</si>
  <si>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</si>
  <si>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</si>
  <si>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</si>
  <si>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</si>
  <si>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</si>
  <si>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</si>
  <si>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</si>
  <si>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</si>
  <si>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</si>
  <si>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</si>
  <si>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</si>
  <si>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</si>
  <si>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</si>
  <si>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</si>
  <si>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</si>
  <si>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</si>
  <si>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</si>
  <si>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</si>
  <si>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</si>
  <si>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</si>
  <si>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</si>
  <si>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</si>
  <si>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</si>
  <si>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</si>
  <si>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</si>
  <si>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</si>
  <si>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</si>
  <si>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</si>
  <si>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</si>
  <si>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</si>
  <si>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</si>
  <si>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</si>
  <si>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</si>
  <si>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</si>
  <si>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</si>
  <si>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</si>
  <si>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</si>
  <si>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</si>
  <si>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</si>
  <si>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</si>
  <si>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</si>
  <si>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</si>
  <si>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</si>
  <si>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</si>
  <si>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</si>
  <si>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</si>
  <si>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</si>
  <si>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</si>
  <si>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</si>
  <si>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</si>
  <si>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</si>
  <si>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</si>
  <si>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</si>
  <si>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</si>
  <si>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</si>
  <si>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</si>
  <si>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</si>
  <si>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</si>
  <si>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</si>
  <si>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</si>
  <si>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</si>
  <si>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</si>
  <si>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</si>
  <si>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</si>
  <si>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</si>
  <si>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</si>
  <si>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</si>
  <si>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</si>
  <si>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</si>
  <si>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</si>
  <si>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</si>
  <si>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</si>
  <si>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</si>
  <si>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</si>
  <si>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</si>
  <si>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</si>
  <si>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</si>
  <si>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</si>
  <si>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</si>
  <si>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</si>
  <si>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</si>
  <si>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</si>
  <si>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</si>
  <si>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</si>
  <si>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</si>
  <si>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</si>
  <si>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</si>
  <si>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</si>
  <si>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</si>
  <si>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</si>
  <si>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</si>
  <si>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</si>
  <si>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</si>
  <si>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</si>
  <si>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</si>
  <si>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</si>
  <si>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</si>
  <si>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</si>
  <si>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</si>
  <si>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</si>
  <si>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</si>
  <si>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</si>
  <si>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</si>
  <si>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</si>
  <si>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</si>
  <si>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</si>
  <si>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</si>
  <si>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</si>
  <si>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</si>
  <si>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</si>
  <si>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</si>
  <si>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</si>
  <si>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</si>
  <si>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</si>
  <si>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</si>
  <si>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</si>
  <si>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</si>
  <si>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</si>
  <si>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</si>
  <si>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</si>
  <si>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</si>
  <si>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</si>
  <si>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</si>
  <si>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</si>
  <si>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</si>
  <si>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</si>
  <si>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</si>
  <si>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</si>
  <si>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</si>
  <si>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</si>
  <si>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</si>
  <si>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</si>
  <si>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</si>
  <si>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</si>
  <si>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</si>
  <si>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</si>
  <si>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</si>
  <si>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</si>
  <si>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</si>
  <si>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</si>
  <si>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</si>
  <si>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</si>
  <si>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</si>
  <si>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</si>
  <si>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</si>
  <si>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</si>
  <si>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</si>
  <si>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</si>
  <si>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</si>
  <si>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</si>
  <si>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</si>
  <si>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</si>
  <si>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</si>
  <si>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</si>
  <si>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</si>
  <si>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</si>
  <si>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</si>
  <si>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</si>
  <si>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</si>
  <si>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</si>
  <si>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</si>
  <si>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</si>
  <si>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</si>
  <si>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</si>
  <si>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</si>
  <si>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</si>
  <si>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</si>
  <si>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</si>
  <si>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</si>
  <si>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</si>
  <si>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</si>
  <si>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</si>
  <si>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</si>
  <si>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</si>
  <si>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</si>
  <si>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</si>
  <si>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</si>
  <si>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</si>
  <si>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</si>
  <si>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</si>
  <si>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</si>
  <si>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</si>
  <si>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</si>
  <si>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</si>
  <si>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</si>
  <si>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</si>
  <si>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</si>
  <si>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</si>
  <si>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</si>
  <si>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</si>
  <si>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</si>
  <si>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</si>
  <si>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</si>
  <si>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</si>
  <si>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</si>
  <si>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</si>
  <si>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</si>
  <si>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</si>
  <si>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</si>
  <si>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</si>
  <si>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</si>
  <si>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</si>
  <si>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</si>
  <si>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</si>
  <si>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</si>
  <si>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</si>
  <si>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</si>
  <si>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</si>
  <si>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</si>
  <si>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</si>
  <si>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</si>
  <si>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</si>
  <si>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</si>
  <si>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</si>
  <si>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</si>
  <si>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</si>
  <si>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</si>
  <si>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</si>
  <si>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</si>
  <si>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</si>
  <si>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</si>
  <si>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</si>
  <si>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</si>
  <si>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</si>
  <si>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</si>
  <si>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</si>
  <si>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</si>
  <si>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</si>
  <si>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</si>
  <si>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</si>
  <si>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</si>
  <si>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</si>
  <si>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</si>
  <si>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</si>
  <si>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</si>
  <si>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</si>
  <si>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</si>
  <si>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</si>
  <si>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</si>
  <si>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</si>
  <si>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</si>
  <si>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</si>
  <si>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</si>
  <si>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</si>
  <si>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</si>
  <si>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</si>
  <si>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</si>
  <si>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</si>
  <si>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</si>
  <si>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</si>
  <si>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</si>
  <si>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</si>
  <si>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</si>
  <si>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</si>
  <si>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</si>
  <si>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</si>
  <si>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</si>
  <si>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</si>
  <si>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</si>
  <si>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</si>
  <si>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</si>
  <si>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</si>
  <si>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</si>
  <si>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</si>
  <si>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</si>
  <si>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</si>
  <si>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</si>
  <si>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</si>
  <si>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</si>
  <si>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</si>
  <si>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</si>
  <si>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</si>
  <si>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</si>
  <si>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</si>
  <si>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</si>
  <si>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</si>
  <si>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</si>
  <si>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</si>
  <si>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</si>
  <si>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</si>
  <si>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</si>
  <si>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</si>
  <si>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</si>
  <si>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</si>
  <si>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</si>
  <si>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</si>
  <si>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</si>
  <si>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</si>
  <si>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</si>
  <si>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</si>
  <si>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</si>
  <si>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</si>
  <si>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</si>
  <si>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</si>
  <si>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</si>
  <si>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</si>
  <si>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</si>
  <si>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</si>
  <si>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</si>
  <si>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</si>
  <si>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</si>
  <si>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</si>
  <si>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</si>
  <si>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</si>
  <si>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</si>
  <si>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</si>
  <si>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</si>
  <si>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</si>
  <si>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</si>
  <si>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</si>
  <si>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</si>
  <si>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</si>
  <si>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</si>
  <si>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</si>
  <si>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</si>
  <si>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</si>
  <si>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</si>
  <si>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</si>
  <si>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</si>
  <si>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</si>
  <si>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</si>
  <si>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</si>
  <si>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</si>
  <si>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</si>
  <si>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</si>
  <si>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</si>
  <si>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</si>
  <si>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</si>
  <si>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</si>
  <si>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</si>
  <si>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</si>
  <si>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</si>
  <si>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</si>
  <si>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</si>
  <si>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</si>
  <si>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</si>
  <si>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</si>
  <si>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</si>
  <si>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</si>
  <si>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</si>
  <si>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</si>
  <si>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</si>
  <si>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</si>
  <si>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</si>
  <si>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</si>
  <si>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</si>
  <si>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</si>
  <si>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</si>
  <si>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</si>
  <si>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</si>
  <si>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</si>
  <si>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</si>
  <si>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</si>
  <si>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</si>
  <si>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</si>
  <si>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</si>
  <si>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</si>
  <si>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</si>
  <si>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</si>
  <si>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</si>
  <si>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</si>
  <si>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</si>
  <si>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</si>
  <si>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</si>
  <si>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</si>
  <si>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</si>
  <si>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</si>
  <si>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</si>
  <si>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</si>
  <si>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</si>
  <si>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</si>
  <si>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</si>
  <si>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</si>
  <si>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</si>
  <si>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</si>
  <si>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</si>
  <si>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</si>
  <si>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</si>
  <si>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</si>
  <si>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</si>
  <si>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</si>
  <si>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</si>
  <si>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</si>
  <si>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</si>
  <si>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</si>
  <si>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</si>
  <si>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</si>
  <si>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</si>
  <si>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</si>
  <si>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</si>
  <si>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</si>
  <si>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</si>
  <si>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</si>
  <si>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</si>
  <si>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</si>
  <si>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</si>
  <si>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</si>
  <si>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</si>
  <si>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</si>
  <si>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</si>
  <si>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</si>
  <si>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</si>
  <si>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</si>
  <si>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</si>
  <si>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</si>
  <si>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</si>
  <si>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</si>
  <si>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</si>
  <si>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</si>
  <si>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</si>
  <si>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</si>
  <si>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</si>
  <si>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</si>
  <si>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</si>
  <si>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</si>
  <si>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</si>
  <si>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</si>
  <si>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</si>
  <si>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</si>
  <si>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</si>
  <si>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</si>
  <si>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</si>
  <si>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</si>
  <si>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</si>
  <si>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</si>
  <si>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</si>
  <si>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</si>
  <si>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</si>
  <si>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</si>
  <si>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</si>
  <si>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</si>
  <si>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</si>
  <si>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</si>
  <si>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</si>
  <si>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</si>
  <si>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</si>
  <si>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</si>
  <si>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</si>
  <si>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</si>
  <si>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</si>
  <si>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</si>
  <si>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</si>
  <si>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</si>
  <si>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</si>
  <si>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</si>
  <si>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</si>
  <si>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</si>
  <si>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</si>
  <si>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</si>
  <si>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</si>
  <si>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</si>
  <si>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</si>
  <si>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</si>
  <si>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</si>
  <si>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</si>
  <si>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</si>
  <si>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</si>
  <si>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</si>
  <si>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</si>
  <si>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</si>
  <si>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</si>
  <si>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</si>
  <si>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</si>
  <si>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</si>
  <si>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</si>
  <si>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</si>
  <si>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</si>
  <si>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</si>
  <si>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</si>
  <si>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</si>
  <si>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</si>
  <si>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</si>
  <si>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</si>
  <si>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</si>
  <si>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</si>
  <si>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</si>
  <si>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</si>
  <si>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</si>
  <si>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</si>
  <si>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</si>
  <si>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</si>
  <si>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</si>
  <si>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</si>
  <si>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</si>
  <si>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</si>
  <si>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</si>
  <si>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</si>
  <si>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</si>
  <si>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</si>
  <si>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</si>
  <si>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</si>
  <si>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</si>
  <si>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</si>
  <si>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</si>
  <si>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</si>
  <si>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</si>
  <si>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</si>
  <si>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</si>
  <si>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</si>
  <si>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</si>
  <si>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</si>
  <si>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</si>
  <si>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</si>
  <si>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</si>
  <si>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</si>
  <si>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</si>
  <si>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</si>
  <si>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</si>
  <si>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</si>
  <si>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</si>
  <si>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</si>
  <si>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</si>
  <si>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</si>
  <si>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</si>
  <si>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</si>
  <si>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</si>
  <si>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</si>
  <si>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</si>
  <si>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</si>
  <si>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</si>
  <si>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</si>
  <si>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</si>
  <si>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</si>
  <si>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</si>
  <si>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</si>
  <si>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</si>
  <si>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</si>
  <si>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</si>
  <si>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</si>
  <si>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</si>
  <si>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</si>
  <si>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</si>
  <si>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</si>
  <si>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</si>
  <si>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</si>
  <si>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</si>
  <si>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</si>
  <si>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</si>
  <si>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</si>
  <si>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</si>
  <si>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</si>
  <si>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</si>
  <si>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</si>
  <si>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</si>
  <si>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</si>
  <si>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</si>
  <si>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</si>
  <si>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</si>
  <si>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</si>
  <si>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</si>
  <si>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</si>
  <si>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</si>
  <si>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</si>
  <si>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</si>
  <si>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</si>
  <si>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</si>
  <si>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</si>
  <si>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</si>
  <si>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</si>
  <si>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</si>
  <si>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</si>
  <si>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</si>
  <si>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</si>
  <si>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</si>
  <si>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</si>
  <si>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</si>
  <si>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</si>
  <si>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</si>
  <si>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</si>
  <si>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</si>
  <si>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</si>
  <si>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</si>
  <si>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</si>
  <si>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</si>
  <si>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</si>
  <si>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</si>
  <si>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</si>
  <si>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</si>
  <si>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</si>
  <si>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</si>
  <si>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</si>
  <si>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</si>
  <si>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</si>
  <si>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</si>
  <si>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</si>
  <si>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</si>
  <si>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</si>
  <si>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</si>
  <si>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</si>
  <si>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</si>
  <si>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</si>
  <si>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</si>
  <si>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</si>
  <si>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</si>
  <si>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</si>
  <si>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</si>
  <si>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</si>
  <si>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</si>
  <si>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</si>
  <si>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</si>
  <si>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</si>
  <si>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</si>
  <si>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</si>
  <si>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</si>
  <si>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</si>
  <si>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</si>
  <si>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</si>
  <si>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</si>
  <si>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</si>
  <si>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</si>
  <si>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</si>
  <si>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</si>
  <si>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</si>
  <si>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</si>
  <si>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</si>
  <si>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</si>
  <si>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</si>
  <si>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</si>
  <si>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</si>
  <si>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</si>
  <si>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</si>
  <si>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</si>
  <si>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</si>
  <si>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</si>
  <si>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</si>
  <si>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</si>
  <si>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</si>
  <si>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</si>
  <si>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</si>
  <si>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</si>
  <si>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</si>
  <si>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</si>
  <si>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</si>
  <si>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</si>
  <si>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</si>
  <si>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</si>
  <si>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</si>
  <si>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</si>
  <si>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</si>
  <si>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</si>
  <si>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</si>
  <si>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</si>
  <si>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</si>
  <si>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</si>
  <si>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</si>
  <si>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</si>
  <si>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</si>
  <si>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</si>
  <si>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</si>
  <si>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</si>
  <si>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</si>
  <si>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</si>
  <si>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</si>
  <si>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</si>
  <si>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</si>
  <si>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</si>
  <si>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</si>
  <si>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</si>
  <si>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</si>
  <si>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</si>
  <si>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</si>
  <si>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</si>
  <si>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</si>
  <si>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</si>
  <si>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</si>
  <si>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</si>
  <si>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</si>
  <si>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</si>
  <si>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</si>
  <si>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</si>
  <si>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</si>
  <si>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</si>
  <si>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</si>
  <si>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</si>
  <si>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</si>
  <si>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</si>
  <si>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</si>
  <si>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</si>
  <si>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</si>
  <si>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</si>
  <si>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</si>
  <si>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</si>
  <si>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</si>
  <si>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</si>
  <si>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</si>
  <si>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</si>
  <si>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</si>
  <si>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</si>
  <si>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</si>
  <si>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</si>
  <si>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</si>
  <si>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</si>
  <si>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</si>
  <si>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</si>
  <si>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</si>
  <si>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</si>
  <si>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</si>
  <si>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</si>
  <si>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</si>
  <si>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</si>
  <si>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</si>
  <si>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</si>
  <si>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</si>
  <si>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</si>
  <si>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</si>
  <si>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</si>
  <si>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</si>
  <si>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</si>
  <si>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</si>
  <si>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</si>
  <si>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</si>
  <si>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</si>
  <si>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</si>
  <si>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</si>
  <si>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</si>
  <si>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</si>
  <si>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</si>
  <si>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</si>
  <si>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</si>
  <si>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</si>
  <si>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</si>
  <si>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</si>
  <si>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</si>
  <si>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</si>
  <si>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</si>
  <si>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</si>
  <si>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</si>
  <si>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</si>
  <si>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</si>
  <si>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</si>
  <si>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</si>
  <si>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</si>
  <si>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</si>
  <si>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</si>
  <si>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</si>
  <si>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</si>
  <si>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</si>
  <si>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</si>
  <si>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</si>
  <si>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</si>
  <si>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</si>
  <si>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</si>
  <si>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</si>
  <si>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</si>
  <si>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</si>
  <si>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</si>
  <si>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</si>
  <si>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</si>
  <si>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</si>
  <si>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</si>
  <si>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</si>
  <si>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</si>
  <si>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</si>
  <si>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</si>
  <si>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</si>
  <si>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</si>
  <si>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</si>
  <si>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</si>
  <si>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</si>
  <si>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</si>
  <si>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</si>
  <si>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</si>
  <si>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</si>
  <si>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</si>
  <si>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</si>
  <si>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</si>
  <si>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</si>
  <si>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</si>
  <si>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</si>
  <si>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</si>
  <si>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</si>
  <si>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</si>
  <si>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</si>
  <si>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</si>
  <si>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</si>
  <si>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</si>
  <si>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</si>
  <si>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</si>
  <si>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</si>
  <si>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</si>
  <si>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</si>
  <si>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</si>
  <si>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</si>
  <si>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</si>
  <si>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</si>
  <si>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</si>
  <si>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</si>
  <si>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</si>
  <si>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</si>
  <si>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</si>
  <si>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</si>
  <si>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</si>
  <si>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</si>
  <si>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</si>
  <si>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</si>
  <si>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</si>
  <si>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</si>
  <si>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</si>
  <si>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</si>
  <si>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</si>
  <si>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</si>
  <si>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</si>
  <si>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</si>
  <si>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</si>
  <si>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</si>
  <si>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</si>
  <si>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</si>
  <si>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</si>
  <si>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</si>
  <si>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</si>
  <si>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</si>
  <si>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</si>
  <si>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</si>
  <si>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</si>
  <si>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</si>
  <si>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</si>
  <si>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</si>
  <si>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</si>
  <si>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</si>
  <si>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</si>
  <si>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</si>
  <si>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</si>
  <si>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</si>
  <si>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</si>
  <si>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</si>
  <si>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</si>
  <si>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</si>
  <si>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</si>
  <si>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</si>
  <si>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</si>
  <si>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</si>
  <si>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</si>
  <si>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</si>
  <si>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</si>
  <si>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</si>
  <si>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</si>
  <si>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</si>
  <si>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</si>
  <si>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</si>
  <si>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</si>
  <si>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</si>
  <si>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</si>
  <si>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</si>
  <si>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</si>
  <si>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</si>
  <si>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</si>
  <si>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</si>
  <si>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</si>
  <si>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</si>
  <si>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</si>
  <si>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</si>
  <si>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</si>
  <si>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</si>
  <si>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</si>
  <si>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</si>
  <si>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</si>
  <si>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</si>
  <si>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</si>
  <si>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</si>
  <si>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</si>
  <si>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</si>
  <si>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</si>
  <si>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</si>
  <si>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</si>
  <si>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</si>
  <si>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</si>
  <si>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</si>
  <si>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</si>
  <si>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</si>
  <si>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</si>
  <si>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</si>
  <si>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</si>
  <si>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</si>
  <si>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</si>
  <si>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</si>
  <si>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</si>
  <si>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</si>
  <si>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</si>
  <si>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</si>
  <si>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</si>
  <si>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</si>
  <si>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</si>
  <si>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</si>
  <si>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</si>
  <si>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</si>
  <si>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</si>
  <si>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</si>
  <si>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</si>
  <si>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</si>
  <si>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</si>
  <si>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</si>
  <si>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</si>
  <si>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</si>
  <si>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</si>
  <si>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</si>
  <si>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</si>
  <si>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</si>
  <si>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</si>
  <si>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</si>
  <si>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</si>
  <si>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</si>
  <si>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</si>
  <si>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</si>
  <si>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</si>
  <si>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</si>
  <si>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</si>
  <si>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</si>
  <si>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</si>
  <si>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</si>
  <si>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</si>
  <si>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</si>
  <si>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</si>
  <si>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</si>
  <si>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</si>
  <si>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</si>
  <si>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</si>
  <si>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</si>
  <si>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</si>
  <si>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</si>
  <si>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</si>
  <si>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</si>
  <si>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</si>
  <si>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</si>
  <si>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</si>
  <si>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</si>
  <si>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</si>
  <si>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</si>
  <si>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</si>
  <si>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</si>
  <si>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</si>
  <si>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</si>
  <si>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</si>
  <si>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</si>
  <si>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</si>
  <si>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</si>
  <si>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</si>
  <si>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</si>
  <si>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</si>
  <si>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</si>
  <si>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</si>
  <si>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</si>
  <si>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</si>
  <si>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</si>
  <si>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</si>
  <si>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</si>
  <si>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</si>
  <si>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</si>
  <si>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</si>
  <si>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</si>
  <si>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</si>
  <si>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</si>
  <si>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</si>
  <si>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</si>
  <si>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</si>
  <si>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</si>
  <si>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</si>
  <si>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</si>
  <si>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</si>
  <si>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</si>
  <si>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</si>
  <si>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</si>
  <si>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</si>
  <si>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</si>
  <si>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</si>
  <si>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</si>
  <si>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</si>
  <si>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</si>
  <si>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</si>
  <si>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</si>
  <si>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</si>
  <si>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</si>
  <si>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</si>
  <si>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</si>
  <si>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</si>
  <si>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</si>
  <si>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</si>
  <si>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</si>
  <si>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</si>
  <si>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</si>
  <si>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</si>
  <si>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</si>
  <si>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</si>
  <si>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</si>
  <si>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</si>
  <si>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</si>
  <si>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</si>
  <si>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</si>
  <si>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</si>
  <si>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</si>
  <si>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</si>
  <si>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</si>
  <si>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</si>
  <si>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</si>
  <si>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</si>
  <si>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</si>
  <si>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</si>
  <si>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</si>
  <si>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</si>
  <si>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</si>
  <si>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</si>
  <si>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</si>
  <si>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</si>
  <si>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</si>
  <si>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</si>
  <si>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</si>
  <si>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</si>
  <si>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</si>
  <si>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</si>
  <si>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</si>
  <si>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</si>
  <si>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</si>
  <si>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</si>
  <si>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</si>
  <si>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</si>
  <si>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</si>
  <si>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</si>
  <si>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</si>
  <si>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</si>
  <si>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</si>
  <si>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</si>
  <si>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</si>
  <si>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</si>
  <si>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</si>
  <si>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</si>
  <si>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</si>
  <si>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</si>
  <si>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</si>
  <si>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</si>
  <si>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</si>
  <si>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</si>
  <si>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</si>
  <si>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</si>
  <si>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</si>
  <si>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</si>
  <si>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</si>
  <si>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</si>
  <si>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</si>
  <si>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</si>
  <si>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</si>
  <si>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</si>
  <si>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</si>
  <si>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</si>
  <si>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</si>
  <si>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</si>
  <si>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</si>
  <si>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</si>
  <si>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</si>
  <si>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</si>
  <si>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</si>
  <si>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</si>
  <si>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</si>
  <si>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</si>
  <si>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</si>
  <si>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</si>
  <si>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</si>
  <si>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</si>
  <si>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</si>
  <si>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</si>
  <si>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</si>
  <si>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</si>
  <si>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</si>
  <si>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</si>
  <si>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</si>
  <si>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</si>
  <si>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</si>
  <si>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</si>
  <si>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</si>
  <si>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</si>
  <si>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</si>
  <si>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</si>
  <si>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</si>
  <si>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</si>
  <si>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</si>
  <si>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</si>
  <si>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</si>
  <si>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</si>
  <si>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</si>
  <si>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</si>
  <si>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</si>
  <si>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</si>
  <si>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</si>
  <si>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</si>
  <si>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</si>
  <si>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</si>
  <si>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</si>
  <si>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</si>
  <si>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</si>
  <si>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</si>
  <si>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</si>
  <si>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</si>
  <si>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</si>
  <si>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</si>
  <si>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</si>
  <si>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</si>
  <si>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</si>
  <si>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</si>
  <si>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</si>
  <si>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</si>
  <si>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</si>
  <si>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</si>
  <si>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</si>
  <si>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</si>
  <si>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</si>
  <si>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</si>
  <si>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</si>
  <si>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</si>
  <si>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</si>
  <si>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</si>
  <si>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</si>
  <si>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</si>
  <si>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</si>
  <si>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</si>
  <si>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</si>
  <si>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</si>
  <si>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</si>
  <si>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</si>
  <si>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</si>
  <si>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</si>
  <si>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</si>
  <si>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</si>
  <si>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</si>
  <si>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</si>
  <si>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</si>
  <si>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</si>
  <si>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</si>
  <si>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</si>
  <si>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</si>
  <si>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</si>
  <si>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</si>
  <si>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</si>
  <si>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</si>
  <si>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</si>
  <si>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</si>
  <si>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</si>
  <si>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</si>
  <si>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</si>
  <si>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</si>
  <si>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</si>
  <si>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</si>
  <si>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</si>
  <si>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</si>
  <si>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</si>
  <si>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</si>
  <si>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</si>
  <si>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</si>
  <si>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</si>
  <si>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</si>
  <si>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</si>
  <si>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</si>
  <si>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</si>
  <si>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</si>
  <si>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</si>
  <si>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</si>
  <si>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</si>
  <si>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</si>
  <si>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</si>
  <si>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</si>
  <si>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</si>
  <si>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</si>
  <si>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</si>
  <si>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</si>
  <si>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</si>
  <si>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</si>
  <si>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</si>
  <si>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</si>
  <si>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</si>
  <si>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</si>
  <si>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</si>
  <si>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</si>
  <si>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</si>
  <si>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</si>
  <si>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</si>
  <si>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</si>
  <si>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</si>
  <si>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</si>
  <si>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</si>
  <si>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</si>
  <si>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</si>
  <si>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</si>
  <si>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</si>
  <si>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</si>
  <si>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</si>
  <si>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</si>
  <si>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</si>
  <si>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</si>
  <si>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</si>
  <si>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</si>
  <si>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</si>
  <si>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</si>
  <si>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</si>
  <si>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</si>
  <si>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</si>
  <si>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</si>
  <si>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</si>
  <si>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</si>
  <si>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</si>
  <si>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</si>
  <si>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</si>
  <si>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</si>
  <si>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</si>
  <si>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</si>
  <si>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</si>
  <si>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</si>
  <si>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</si>
  <si>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</si>
  <si>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</si>
  <si>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</si>
  <si>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</si>
  <si>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</si>
  <si>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</si>
  <si>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</si>
  <si>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</si>
  <si>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</si>
  <si>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</si>
  <si>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</si>
  <si>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</si>
  <si>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</si>
  <si>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</si>
  <si>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</si>
  <si>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</si>
  <si>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</si>
  <si>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</si>
  <si>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</si>
  <si>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</si>
  <si>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</si>
  <si>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</si>
  <si>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</si>
  <si>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</si>
  <si>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</si>
  <si>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</si>
  <si>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</si>
  <si>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</si>
  <si>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</si>
  <si>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</si>
  <si>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</si>
  <si>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</si>
  <si>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</si>
  <si>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</si>
  <si>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</si>
  <si>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</si>
  <si>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</si>
  <si>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</si>
  <si>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</si>
  <si>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</si>
  <si>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</si>
  <si>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</si>
  <si>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</si>
  <si>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</si>
  <si>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</si>
  <si>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</si>
  <si>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</si>
  <si>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</si>
  <si>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</si>
  <si>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</si>
  <si>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</si>
  <si>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</si>
  <si>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</si>
  <si>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</si>
  <si>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</si>
  <si>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</si>
  <si>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</si>
  <si>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</si>
  <si>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</si>
  <si>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</si>
  <si>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</si>
  <si>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</si>
  <si>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</si>
  <si>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</si>
  <si>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</si>
  <si>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</si>
  <si>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</si>
  <si>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</si>
  <si>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</si>
  <si>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</si>
  <si>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</si>
  <si>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</si>
  <si>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</si>
  <si>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</si>
  <si>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</si>
  <si>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</si>
  <si>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</si>
  <si>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</si>
  <si>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</si>
  <si>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</si>
  <si>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</si>
  <si>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</si>
  <si>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</si>
  <si>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</si>
  <si>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</si>
  <si>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</si>
  <si>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>Troca de barra curta</t>
  </si>
  <si>
    <t>Lindomar</t>
  </si>
  <si>
    <t>ELSON</t>
  </si>
  <si>
    <t>Deslcoamento de TCS para TIN</t>
  </si>
  <si>
    <t>PAM-PSS</t>
  </si>
  <si>
    <t>PAMPSS</t>
  </si>
  <si>
    <t>* Deslocamento V80 VMA de PAM (1854) - PQI (1935) 
* Inspeção 30km/h PQI (1935) a PSS (2029)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</si>
  <si>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</si>
  <si>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</si>
  <si>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</si>
  <si>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</si>
  <si>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</si>
  <si>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</si>
  <si>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</si>
  <si>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</si>
  <si>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</si>
  <si>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</si>
  <si>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</si>
  <si>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</si>
  <si>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</si>
  <si>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</si>
  <si>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</si>
  <si>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</si>
  <si>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</si>
  <si>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</si>
  <si>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</si>
  <si>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</si>
  <si>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</si>
  <si>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</si>
  <si>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</si>
  <si>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</si>
  <si>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</si>
  <si>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</si>
  <si>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</si>
  <si>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</si>
  <si>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</si>
  <si>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</si>
  <si>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</si>
  <si>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</si>
  <si>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</si>
  <si>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</si>
  <si>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</si>
  <si>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</si>
  <si>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</si>
  <si>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</si>
  <si>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</si>
  <si>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</si>
  <si>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</si>
  <si>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</si>
  <si>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</si>
  <si>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</si>
  <si>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</si>
  <si>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</si>
  <si>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</si>
  <si>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</si>
  <si>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</si>
  <si>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</si>
  <si>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</si>
  <si>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</si>
  <si>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</si>
  <si>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</si>
  <si>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Sem oportunidade
⚪ *Ativo:* V48
   ├ KM: 74
   └ Status: MC1 as 08:58h - Licença as 09:57h
⚪ *Ativo:* W48
   ├ KM: 74
   └ Status: MC1 as 09:57h - Licença as 11:08h 
⚪ *Ativo:* MARCOS (TF-520)
   ├ KM: 74
   └ Status: Pronto as 10:09h - Faixa após o I60
⚪ *Ativo:* E18
   ├ KM: 78
   └ Status: MC1 as 08:06h - Autorizado as 08:17h
⚪ *Ativo:* E14
   ├ KM: 103
   └ Status: Previsão de MC1 as 00:30h
⚪ *Ativo:* V80
   ├ KM: 103
   └ Status: MC1 as 12:08h - aguardando faixa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</si>
</sst>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06" totalsRowDxfId="105" headerRowBorderDxfId="103" tableBorderDxfId="104">
  <autoFilter ref="A5:BS77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zoomScaleNormal="100" workbookViewId="0">
      <pane xSplit="6" topLeftCell="S1" activePane="topRight" state="frozen"/>
      <selection pane="topRight" activeCell="W206" sqref="W204:Y20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1172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1173</v>
      </c>
      <c r="BI1" s="255"/>
      <c r="BJ1" s="255"/>
      <c r="BK1" s="255"/>
      <c r="BL1" s="43"/>
      <c r="BM1" s="253" t="s">
        <v>1174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4" t="s">
        <v>1175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1178</v>
      </c>
      <c r="AT2" s="256"/>
      <c r="AU2" s="256"/>
      <c r="AV2" s="256"/>
      <c r="AW2" s="256"/>
      <c r="AX2" s="256"/>
      <c r="AY2" s="256"/>
      <c r="AZ2" s="4"/>
      <c r="BA2" s="252" t="s">
        <v>1179</v>
      </c>
      <c r="BB2" s="252"/>
      <c r="BC2" s="254" t="s">
        <v>1176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2" t="s">
        <v>1180</v>
      </c>
      <c r="AJ3" s="252"/>
      <c r="AK3" s="252" t="s">
        <v>1181</v>
      </c>
      <c r="AL3" s="252"/>
      <c r="AM3" s="252"/>
      <c r="AN3" s="252"/>
      <c r="AO3" s="252"/>
      <c r="AP3" s="252"/>
      <c r="AQ3" s="252"/>
      <c r="AR3" s="154"/>
      <c r="AS3" s="257" t="s">
        <v>1187</v>
      </c>
      <c r="AT3" s="257"/>
      <c r="AU3" s="257" t="s">
        <v>1188</v>
      </c>
      <c r="AV3" s="257"/>
      <c r="AW3" s="257" t="s">
        <v>1189</v>
      </c>
      <c r="AX3" s="257"/>
      <c r="AY3" s="57" t="s">
        <v>1190</v>
      </c>
      <c r="AZ3" s="57"/>
      <c r="BA3" s="252"/>
      <c r="BB3" s="252"/>
      <c r="BC3" s="252" t="s">
        <v>1183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1191</v>
      </c>
      <c r="BN3" s="253"/>
      <c r="BO3" s="253"/>
      <c r="BP3" s="253"/>
      <c r="BQ3" s="253" t="s">
        <v>160</v>
      </c>
      <c r="BR3" s="253"/>
      <c r="BS3" s="253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75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1612</v>
      </c>
      <c r="BK170" s="240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75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1615</v>
      </c>
      <c r="BK172" s="240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75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1617</v>
      </c>
      <c r="BK173" s="240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75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1620</v>
      </c>
      <c r="BK174" s="240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183</v>
      </c>
      <c r="E175" s="175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1591</v>
      </c>
      <c r="W175" s="195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1622</v>
      </c>
      <c r="BK175" s="239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75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1623</v>
      </c>
      <c r="BK176" s="240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75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75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1631</v>
      </c>
      <c r="BK179" s="240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75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1635</v>
      </c>
      <c r="BK180" s="240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75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217</v>
      </c>
      <c r="E184" s="175">
        <v>174</v>
      </c>
      <c r="F184" s="133" t="s">
        <v>116</v>
      </c>
      <c r="G184" s="8" t="s">
        <v>116</v>
      </c>
      <c r="H184" s="134" t="s">
        <v>617</v>
      </c>
      <c r="I184" s="134" t="s">
        <v>1574</v>
      </c>
      <c r="J184" s="150">
        <v>98</v>
      </c>
      <c r="K184" s="150">
        <v>659.976</v>
      </c>
      <c r="L184" s="71">
        <v>662.91099999999994</v>
      </c>
      <c r="M184" s="148" t="s">
        <v>632</v>
      </c>
      <c r="N184" s="148" t="s">
        <v>1639</v>
      </c>
      <c r="O184" s="134">
        <v>0.4375</v>
      </c>
      <c r="P184" s="134">
        <v>0.125</v>
      </c>
      <c r="Q184" s="71">
        <v>1680</v>
      </c>
      <c r="R184" s="9" t="s">
        <v>37</v>
      </c>
      <c r="S184" s="170" t="s">
        <v>370</v>
      </c>
      <c r="T184" s="170" t="s">
        <v>578</v>
      </c>
      <c r="U184" s="188" t="s">
        <v>577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1640</v>
      </c>
      <c r="BK184" s="14" t="s">
        <v>1640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278</v>
      </c>
      <c r="E185" s="175">
        <v>206</v>
      </c>
      <c r="F185" s="133" t="s">
        <v>193</v>
      </c>
      <c r="G185" s="8" t="str">
        <f>IF(D185="","*",VLOOKUP(F185,BS_ATIVIDADE[#All],3,FALSE))</f>
        <v>SOLDA</v>
      </c>
      <c r="H185" s="134" t="s">
        <v>597</v>
      </c>
      <c r="I185" s="134" t="s">
        <v>11</v>
      </c>
      <c r="J185" s="150">
        <v>98</v>
      </c>
      <c r="K185" s="150">
        <v>661.84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621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1641</v>
      </c>
      <c r="BK185" s="14" t="s">
        <v>1642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249</v>
      </c>
      <c r="E186" s="175">
        <v>207</v>
      </c>
      <c r="F186" s="133" t="s">
        <v>186</v>
      </c>
      <c r="G186" s="8" t="str">
        <f>IF(D186="","*",VLOOKUP(F186,BS_ATIVIDADE[#All],3,FALSE))</f>
        <v>PEDRA</v>
      </c>
      <c r="H186" s="134" t="s">
        <v>562</v>
      </c>
      <c r="I186" s="134" t="s">
        <v>11</v>
      </c>
      <c r="J186" s="150">
        <v>74</v>
      </c>
      <c r="K186" s="150">
        <v>444.66</v>
      </c>
      <c r="L186" s="71">
        <v>444</v>
      </c>
      <c r="M186" s="148" t="s">
        <v>558</v>
      </c>
      <c r="N186" s="148" t="s">
        <v>562</v>
      </c>
      <c r="O186" s="134">
        <v>0.41666666666666669</v>
      </c>
      <c r="P186" s="134">
        <v>0.125</v>
      </c>
      <c r="Q186" s="71">
        <v>10</v>
      </c>
      <c r="R186" s="9" t="s">
        <v>62</v>
      </c>
      <c r="S186" s="170" t="s">
        <v>370</v>
      </c>
      <c r="T186" s="170" t="s">
        <v>480</v>
      </c>
      <c r="U186" s="188" t="s">
        <v>373</v>
      </c>
      <c r="V186" s="142" t="s">
        <v>1565</v>
      </c>
      <c r="W186" s="134" t="s">
        <v>1611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1643</v>
      </c>
      <c r="BK186" s="14" t="s">
        <v>1643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303</v>
      </c>
      <c r="E187" s="175">
        <v>208</v>
      </c>
      <c r="F187" s="133" t="s">
        <v>193</v>
      </c>
      <c r="G187" s="8" t="str">
        <f>IF(D187="","*",VLOOKUP(F187,BS_ATIVIDADE[#All],3,FALSE))</f>
        <v>SOLDA</v>
      </c>
      <c r="H187" s="134" t="s">
        <v>553</v>
      </c>
      <c r="I187" s="134" t="s">
        <v>11</v>
      </c>
      <c r="J187" s="150">
        <v>74</v>
      </c>
      <c r="K187" s="150">
        <v>430.26799999999997</v>
      </c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1644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1645</v>
      </c>
      <c r="BK187" s="14" t="s">
        <v>1645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106</v>
      </c>
      <c r="E188" s="175">
        <v>209</v>
      </c>
      <c r="F188" s="133" t="s">
        <v>32</v>
      </c>
      <c r="G188" s="8" t="str">
        <f>IF(D188="","*",VLOOKUP(F188,BS_ATIVIDADE[#All],3,FALSE))</f>
        <v>DETECÇÃO</v>
      </c>
      <c r="H188" s="134" t="s">
        <v>473</v>
      </c>
      <c r="I188" s="134" t="s">
        <v>572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/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1</v>
      </c>
      <c r="BI188" s="14"/>
      <c r="BJ188" s="14" t="s">
        <v>1646</v>
      </c>
      <c r="BK188" s="14" t="s">
        <v>1646</v>
      </c>
      <c r="BL188" s="13"/>
      <c r="BM188" s="12"/>
      <c r="BN188" s="12"/>
      <c r="BO188" s="130"/>
      <c r="BP188" s="14"/>
      <c r="BQ188" s="10" t="str">
        <f t="shared" ref="BQ188:BQ202" si="23">IF(AND(BR188&lt;1,BS188&lt;1),"Produção e Intervalo",IF(BR188&lt;1,"Intervalo",IF(BS188&lt;1,"Produção","Aderente")))</f>
        <v>Produção e 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0</v>
      </c>
      <c r="BT188" s="231" t="str">
        <f t="shared" ref="BT188:BT202" si="26">IF(BN188="","",SUBSTITUTE(BM188," ","")&amp;SUBSTITUTE(BN188," ",""))</f>
        <v/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240</v>
      </c>
      <c r="E189" s="175">
        <v>211</v>
      </c>
      <c r="F189" s="133" t="s">
        <v>140</v>
      </c>
      <c r="G189" s="8" t="str">
        <f>IF(D189="","*",VLOOKUP(F189,BS_ATIVIDADE[#All],3,FALSE))</f>
        <v>MODERNIZAÇÃO</v>
      </c>
      <c r="H189" s="134" t="s">
        <v>473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1647</v>
      </c>
      <c r="X189" s="151" t="s">
        <v>1005</v>
      </c>
      <c r="Y189" s="129" t="s">
        <v>1008</v>
      </c>
      <c r="Z189" s="129"/>
      <c r="AA189" s="71" t="s">
        <v>1585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1648</v>
      </c>
      <c r="BK189" s="14" t="s">
        <v>1648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183</v>
      </c>
      <c r="E190" s="175">
        <v>212</v>
      </c>
      <c r="F190" s="133" t="s">
        <v>116</v>
      </c>
      <c r="G190" s="8" t="str">
        <f>IF(D190="","*",VLOOKUP(F190,BS_ATIVIDADE[#All],3,FALSE))</f>
        <v>MECANIZAÇÃO - SOCADORA</v>
      </c>
      <c r="H190" s="134" t="s">
        <v>419</v>
      </c>
      <c r="I190" s="134" t="s">
        <v>1649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1591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25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1650</v>
      </c>
      <c r="AN190" s="166" t="s">
        <v>1651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1652</v>
      </c>
      <c r="BK190" s="14" t="s">
        <v>1653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1654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239</v>
      </c>
      <c r="E191" s="175">
        <v>213</v>
      </c>
      <c r="F191" s="133" t="s">
        <v>100</v>
      </c>
      <c r="G191" s="8" t="str">
        <f>IF(D191="","*",VLOOKUP(F191,BS_ATIVIDADE[#All],3,FALSE))</f>
        <v>MECANIZAÇÃO - DOL</v>
      </c>
      <c r="H191" s="134" t="s">
        <v>419</v>
      </c>
      <c r="I191" s="134" t="s">
        <v>419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1655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1546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11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/>
      <c r="AU191" s="32"/>
      <c r="AV191" s="32"/>
      <c r="AW191" s="32"/>
      <c r="AX191" s="32"/>
      <c r="AY191" s="174" t="str">
        <f>IF(D191="","*",IFERROR(IF(ISODD(COUNT(AS191:AX191)),"ERRO",SUM((AT191-AS191),(AV191-AU191),(AX191-AW191))),"ERRO"))</f>
        <v>ERRO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1</v>
      </c>
      <c r="BI191" s="14"/>
      <c r="BJ191" s="14" t="s">
        <v>1656</v>
      </c>
      <c r="BK191" s="14" t="s">
        <v>1657</v>
      </c>
      <c r="BL191" s="13"/>
      <c r="BM191" s="12"/>
      <c r="BN191" s="12"/>
      <c r="BO191" s="130"/>
      <c r="BP191" s="14"/>
      <c r="BQ191" s="10" t="e">
        <f t="shared" si="23"/>
        <v>#VALUE!</v>
      </c>
      <c r="BR191" s="15" t="e">
        <f t="shared" si="24"/>
        <v>#VALUE!</v>
      </c>
      <c r="BS191" s="15">
        <f t="shared" si="25"/>
        <v>0</v>
      </c>
      <c r="BT191" s="231" t="str">
        <f t="shared" si="26"/>
        <v/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334</v>
      </c>
      <c r="E192" s="175">
        <v>213</v>
      </c>
      <c r="F192" s="133" t="s">
        <v>193</v>
      </c>
      <c r="G192" s="8" t="str">
        <f>IF(D192="","*",VLOOKUP(F192,BS_ATIVIDADE[#All],3,FALSE))</f>
        <v>SOLDA</v>
      </c>
      <c r="H192" s="134" t="s">
        <v>400</v>
      </c>
      <c r="I192" s="134" t="s">
        <v>11</v>
      </c>
      <c r="J192" s="150">
        <v>74</v>
      </c>
      <c r="K192" s="150">
        <v>97.62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11</v>
      </c>
      <c r="AB192" s="59" t="s">
        <v>11</v>
      </c>
      <c r="AC192" s="59"/>
      <c r="AD192" s="134" t="s">
        <v>11</v>
      </c>
      <c r="AE192" s="71" t="s">
        <v>11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1658</v>
      </c>
      <c r="BK192" s="14" t="s">
        <v>1659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1628</v>
      </c>
      <c r="E193" s="175">
        <v>215</v>
      </c>
      <c r="F193" s="133" t="s">
        <v>13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1629</v>
      </c>
      <c r="W193" s="134" t="s">
        <v>1630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11</v>
      </c>
      <c r="AG193" s="71" t="s">
        <v>11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1660</v>
      </c>
      <c r="BK193" s="14" t="s">
        <v>1661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149</v>
      </c>
      <c r="E195" s="175">
        <v>217</v>
      </c>
      <c r="F195" s="133" t="s">
        <v>107</v>
      </c>
      <c r="G195" s="8" t="str">
        <f>IF(D195="","*",VLOOKUP(F195,BS_ATIVIDADE[#All],3,FALSE))</f>
        <v>MECANIZAÇÃO - ESMERILHADORA</v>
      </c>
      <c r="H195" s="134" t="s">
        <v>927</v>
      </c>
      <c r="I195" s="134" t="s">
        <v>927</v>
      </c>
      <c r="J195" s="150">
        <v>103</v>
      </c>
      <c r="K195" s="150">
        <v>1806</v>
      </c>
      <c r="L195" s="71">
        <v>1836</v>
      </c>
      <c r="M195" s="148" t="s">
        <v>928</v>
      </c>
      <c r="N195" s="148" t="s">
        <v>1662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1663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11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1664</v>
      </c>
      <c r="BK195" s="14"/>
      <c r="BL195" s="13"/>
      <c r="BM195" s="12"/>
      <c r="BN195" s="12"/>
      <c r="BO195" s="130"/>
      <c r="BP195" s="14"/>
      <c r="BQ195" s="10" t="str">
        <f t="shared" si="23"/>
        <v>Produção e Intervalo</v>
      </c>
      <c r="BR195" s="15">
        <f t="shared" si="24"/>
        <v>0</v>
      </c>
      <c r="BS195" s="15">
        <f t="shared" si="25"/>
        <v>0</v>
      </c>
      <c r="BT195" s="231" t="str">
        <f t="shared" si="26"/>
        <v/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209</v>
      </c>
      <c r="E196" s="175">
        <v>218</v>
      </c>
      <c r="F196" s="133" t="s">
        <v>213</v>
      </c>
      <c r="G196" s="8" t="str">
        <f>IF(D196="","*",VLOOKUP(F196,BS_ATIVIDADE[#All],3,FALSE))</f>
        <v>OUTROS</v>
      </c>
      <c r="H196" s="134" t="s">
        <v>937</v>
      </c>
      <c r="I196" s="134" t="s">
        <v>947</v>
      </c>
      <c r="J196" s="150">
        <v>103</v>
      </c>
      <c r="K196" s="150">
        <v>1935</v>
      </c>
      <c r="L196" s="71">
        <v>2029</v>
      </c>
      <c r="M196" s="148" t="s">
        <v>1665</v>
      </c>
      <c r="N196" s="148" t="s">
        <v>1666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1667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11</v>
      </c>
      <c r="AG196" s="71" t="s">
        <v>11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1668</v>
      </c>
      <c r="BK196" s="14" t="s">
        <v>1669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217</v>
      </c>
      <c r="E200" s="175">
        <v>222</v>
      </c>
      <c r="F200" s="133" t="s">
        <v>116</v>
      </c>
      <c r="G200" s="8" t="str">
        <f>IF(D200="","*",VLOOKUP(F200,BS_ATIVIDADE[#All],3,FALSE))</f>
        <v>MECANIZAÇÃO - SOCADORA</v>
      </c>
      <c r="H200" s="134" t="s">
        <v>617</v>
      </c>
      <c r="I200" s="134" t="s">
        <v>1574</v>
      </c>
      <c r="J200" s="150">
        <v>98</v>
      </c>
      <c r="K200" s="150">
        <v>659.976</v>
      </c>
      <c r="L200" s="71">
        <v>662.91099999999994</v>
      </c>
      <c r="M200" s="148" t="s">
        <v>632</v>
      </c>
      <c r="N200" s="148" t="s">
        <v>1639</v>
      </c>
      <c r="O200" s="134">
        <v>0.4375</v>
      </c>
      <c r="P200" s="134">
        <v>0.125</v>
      </c>
      <c r="Q200" s="71">
        <v>1680</v>
      </c>
      <c r="R200" s="9" t="s">
        <v>37</v>
      </c>
      <c r="S200" s="170" t="s">
        <v>370</v>
      </c>
      <c r="T200" s="170" t="s">
        <v>578</v>
      </c>
      <c r="U200" s="188" t="s">
        <v>577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278</v>
      </c>
      <c r="E201" s="175">
        <v>223</v>
      </c>
      <c r="F201" s="133" t="s">
        <v>193</v>
      </c>
      <c r="G201" s="8" t="str">
        <f>IF(D201="","*",VLOOKUP(F201,BS_ATIVIDADE[#All],3,FALSE))</f>
        <v>SOLDA</v>
      </c>
      <c r="H201" s="134" t="s">
        <v>621</v>
      </c>
      <c r="I201" s="134" t="s">
        <v>11</v>
      </c>
      <c r="J201" s="150">
        <v>98</v>
      </c>
      <c r="K201" s="150">
        <v>617.79999999999995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tr">
        <f>IF(BS_CONTROLE[[#This Row],[SB]]=0, "-", BS_CONTROLE[[#This Row],[SB]])</f>
        <v>TIQPAT1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617.79999999999995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3"/>
        <v>Produção e Intervalo</v>
      </c>
      <c r="BR201" s="15">
        <f t="shared" si="24"/>
        <v>0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306</v>
      </c>
      <c r="E202" s="175"/>
      <c r="F202" s="133" t="s">
        <v>200</v>
      </c>
      <c r="G202" s="8" t="str">
        <f>IF(D202="","*",VLOOKUP(F202,BS_ATIVIDADE[#All],3,FALSE))</f>
        <v>TRILHO - SUBSTITUIÇÂO</v>
      </c>
      <c r="H202" s="134" t="s">
        <v>589</v>
      </c>
      <c r="I202" s="134" t="s">
        <v>11</v>
      </c>
      <c r="J202" s="150">
        <v>98</v>
      </c>
      <c r="K202" s="150">
        <v>563.09</v>
      </c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1670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/>
      <c r="BK202" s="14"/>
      <c r="BL202" s="13"/>
      <c r="BM202" s="12"/>
      <c r="BN202" s="12"/>
      <c r="BO202" s="130"/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/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106</v>
      </c>
      <c r="E203" s="175">
        <v>224</v>
      </c>
      <c r="F203" s="133" t="s">
        <v>32</v>
      </c>
      <c r="G203" s="8" t="str">
        <f>IF(D203="","*",VLOOKUP(F203,BS_ATIVIDADE[#All],3,FALSE))</f>
        <v>DETECÇÃO</v>
      </c>
      <c r="H203" s="134" t="s">
        <v>572</v>
      </c>
      <c r="I203" s="134" t="s">
        <v>656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1671</v>
      </c>
      <c r="W203" s="134" t="s">
        <v>1367</v>
      </c>
      <c r="X203" s="151" t="s">
        <v>1005</v>
      </c>
      <c r="Y203" s="129" t="s">
        <v>1008</v>
      </c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Produção e Intervalo</v>
      </c>
      <c r="BR203" s="15">
        <f t="shared" si="21"/>
        <v>0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1672</v>
      </c>
      <c r="E204" s="175">
        <v>225</v>
      </c>
      <c r="F204" s="133" t="s">
        <v>193</v>
      </c>
      <c r="G204" s="8" t="str">
        <f>IF(D204="","*",VLOOKUP(F204,BS_ATIVIDADE[#All],3,FALSE))</f>
        <v>SOLDA</v>
      </c>
      <c r="H204" s="134" t="s">
        <v>570</v>
      </c>
      <c r="I204" s="134" t="s">
        <v>11</v>
      </c>
      <c r="J204" s="150">
        <v>74</v>
      </c>
      <c r="K204" s="150">
        <v>498.9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/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249</v>
      </c>
      <c r="E206" s="175">
        <v>226</v>
      </c>
      <c r="F206" s="133" t="s">
        <v>186</v>
      </c>
      <c r="G206" s="8" t="str">
        <f>IF(D206="","*",VLOOKUP(F206,BS_ATIVIDADE[#All],3,FALSE))</f>
        <v>PEDRA</v>
      </c>
      <c r="H206" s="134" t="s">
        <v>1293</v>
      </c>
      <c r="I206" s="134" t="s">
        <v>1293</v>
      </c>
      <c r="J206" s="150">
        <v>74</v>
      </c>
      <c r="K206" s="150">
        <v>461</v>
      </c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1565</v>
      </c>
      <c r="W206" s="134" t="s">
        <v>1611</v>
      </c>
      <c r="X206" s="151" t="s">
        <v>1005</v>
      </c>
      <c r="Y206" s="129" t="s">
        <v>1008</v>
      </c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240</v>
      </c>
      <c r="E209" s="175">
        <v>229</v>
      </c>
      <c r="F209" s="133" t="s">
        <v>25</v>
      </c>
      <c r="G209" s="8" t="str">
        <f>IF(D209="","*",VLOOKUP(F209,BS_ATIVIDADE[#All],3,FALSE))</f>
        <v>OUTROS</v>
      </c>
      <c r="H209" s="134" t="s">
        <v>473</v>
      </c>
      <c r="I209" s="134" t="s">
        <v>417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1584</v>
      </c>
      <c r="W209" s="134" t="s">
        <v>1673</v>
      </c>
      <c r="X209" s="151" t="s">
        <v>1005</v>
      </c>
      <c r="Y209" s="129" t="s">
        <v>1008</v>
      </c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183</v>
      </c>
      <c r="E211" s="175">
        <v>231</v>
      </c>
      <c r="F211" s="133" t="s">
        <v>116</v>
      </c>
      <c r="G211" s="8" t="str">
        <f>IF(D211="","*",VLOOKUP(F211,BS_ATIVIDADE[#All],3,FALSE))</f>
        <v>MECANIZAÇÃO - SOCADORA</v>
      </c>
      <c r="H211" s="134" t="s">
        <v>457</v>
      </c>
      <c r="I211" s="134" t="s">
        <v>457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1591</v>
      </c>
      <c r="W211" s="134" t="s">
        <v>1275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234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334</v>
      </c>
      <c r="E215" s="175">
        <v>235</v>
      </c>
      <c r="F215" s="133" t="s">
        <v>193</v>
      </c>
      <c r="G215" s="8" t="str">
        <f>IF(D215="","*",VLOOKUP(F215,BS_ATIVIDADE[#All],3,FALSE))</f>
        <v>SOLDA</v>
      </c>
      <c r="H215" s="134" t="s">
        <v>400</v>
      </c>
      <c r="I215" s="134" t="s">
        <v>11</v>
      </c>
      <c r="J215" s="150">
        <v>74</v>
      </c>
      <c r="K215" s="150">
        <v>54.53</v>
      </c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1328</v>
      </c>
      <c r="W215" s="134" t="s">
        <v>1318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149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209</v>
      </c>
      <c r="E217" s="175">
        <v>237</v>
      </c>
      <c r="F217" s="133" t="s">
        <v>213</v>
      </c>
      <c r="G217" s="8" t="str">
        <f>IF(D217="","*",VLOOKUP(F217,BS_ATIVIDADE[#All],3,FALSE))</f>
        <v>OUTROS</v>
      </c>
      <c r="H217" s="134" t="s">
        <v>937</v>
      </c>
      <c r="I217" s="134" t="s">
        <v>960</v>
      </c>
      <c r="J217" s="150">
        <v>103</v>
      </c>
      <c r="K217" s="150">
        <v>1935</v>
      </c>
      <c r="L217" s="71">
        <v>2029</v>
      </c>
      <c r="M217" s="148" t="s">
        <v>1674</v>
      </c>
      <c r="N217" s="148" t="s">
        <v>1675</v>
      </c>
      <c r="O217" s="134">
        <v>0.41666666666666669</v>
      </c>
      <c r="P217" s="134">
        <v>4.1666666666666664E-2</v>
      </c>
      <c r="Q217" s="71">
        <v>1</v>
      </c>
      <c r="R217" s="9" t="s">
        <v>9</v>
      </c>
      <c r="S217" s="170" t="s">
        <v>662</v>
      </c>
      <c r="T217" s="170" t="s">
        <v>933</v>
      </c>
      <c r="U217" s="188" t="s">
        <v>902</v>
      </c>
      <c r="V217" s="142" t="s">
        <v>1445</v>
      </c>
      <c r="W217" s="220" t="s">
        <v>1676</v>
      </c>
      <c r="X217" s="151" t="s">
        <v>1005</v>
      </c>
      <c r="Y217" s="129" t="s">
        <v>1008</v>
      </c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143</v>
      </c>
      <c r="E218" s="175">
        <v>238</v>
      </c>
      <c r="F218" s="133" t="s">
        <v>84</v>
      </c>
      <c r="G218" s="8" t="str">
        <f>IF(D218="","*",VLOOKUP(F218,BS_ATIVIDADE[#All],3,FALSE))</f>
        <v>OUTROS</v>
      </c>
      <c r="H218" s="134" t="s">
        <v>751</v>
      </c>
      <c r="I218" s="134" t="s">
        <v>738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1624</v>
      </c>
      <c r="W218" s="134" t="s">
        <v>1557</v>
      </c>
      <c r="X218" s="151" t="s">
        <v>1005</v>
      </c>
      <c r="Y218" s="129" t="s">
        <v>1008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1628</v>
      </c>
      <c r="E219" s="175">
        <v>239</v>
      </c>
      <c r="F219" s="133" t="s">
        <v>13</v>
      </c>
      <c r="G219" s="8" t="str">
        <f>IF(D219="","*",VLOOKUP(F219,BS_ATIVIDADE[#All],3,FALSE))</f>
        <v>CAMINHÂO - SOLDA</v>
      </c>
      <c r="H219" s="134" t="s">
        <v>710</v>
      </c>
      <c r="I219" s="134" t="s">
        <v>710</v>
      </c>
      <c r="J219" s="150">
        <v>78</v>
      </c>
      <c r="K219" s="150">
        <v>176</v>
      </c>
      <c r="L219" s="71" t="s">
        <v>11</v>
      </c>
      <c r="M219" s="148" t="s">
        <v>709</v>
      </c>
      <c r="N219" s="148" t="s">
        <v>710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1629</v>
      </c>
      <c r="W219" s="134" t="s">
        <v>1630</v>
      </c>
      <c r="X219" s="151" t="s">
        <v>1005</v>
      </c>
      <c r="Y219" s="129" t="s">
        <v>1008</v>
      </c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11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26" priority="18522" operator="equal">
      <formula>"ERRO"</formula>
    </cfRule>
  </conditionalFormatting>
  <conditionalFormatting sqref="X4 Y1:Z4 Y8:Z775">
    <cfRule type="cellIs" dxfId="125" priority="18511" operator="equal">
      <formula>"OPORTUNIDADE"</formula>
    </cfRule>
  </conditionalFormatting>
  <conditionalFormatting sqref="AZ6:AZ775">
    <cfRule type="expression" dxfId="124" priority="18506">
      <formula>$BU6=1</formula>
    </cfRule>
  </conditionalFormatting>
  <conditionalFormatting sqref="BQ6:BQ77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7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7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8:Y1048576">
    <cfRule type="cellIs" dxfId="113" priority="18328" operator="equal">
      <formula>"OPORTUNIDADE"</formula>
    </cfRule>
  </conditionalFormatting>
  <conditionalFormatting sqref="Y104783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1677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104</v>
      </c>
      <c r="D3" s="176" t="s">
        <v>1678</v>
      </c>
      <c r="E3" s="176" t="s">
        <v>1679</v>
      </c>
      <c r="F3" s="176" t="s">
        <v>1680</v>
      </c>
      <c r="G3" s="176" t="s">
        <v>1681</v>
      </c>
      <c r="H3" s="176" t="s">
        <v>1682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1683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1684</v>
      </c>
      <c r="D12" s="177">
        <v>9049</v>
      </c>
      <c r="E12" s="178">
        <v>46044</v>
      </c>
      <c r="F12" s="180" t="s">
        <v>1685</v>
      </c>
      <c r="G12" s="177" t="s">
        <v>1686</v>
      </c>
      <c r="H12" s="177"/>
    </row>
    <row r="13" spans="3:8">
      <c r="C13" s="177" t="s">
        <v>1684</v>
      </c>
      <c r="D13" s="177">
        <v>9044</v>
      </c>
      <c r="E13" s="178">
        <v>46044</v>
      </c>
      <c r="F13" s="180" t="s">
        <v>1687</v>
      </c>
      <c r="G13" s="177" t="s">
        <v>1688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1689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1689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1690</v>
      </c>
      <c r="C2" s="83" t="s">
        <v>1197</v>
      </c>
      <c r="D2" s="83" t="s">
        <v>1199</v>
      </c>
      <c r="E2" s="83" t="s">
        <v>1691</v>
      </c>
      <c r="F2" s="83" t="s">
        <v>1692</v>
      </c>
      <c r="G2" s="83" t="s">
        <v>1693</v>
      </c>
      <c r="H2" s="83" t="s">
        <v>1694</v>
      </c>
      <c r="I2" s="83" t="s">
        <v>1695</v>
      </c>
      <c r="J2" s="83" t="s">
        <v>1696</v>
      </c>
      <c r="K2" s="109" t="s">
        <v>1697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*</v>
      </c>
      <c r="E236" s="101" t="str">
        <f>IF(FN_MC!H214="","*",FN_MC!H214)</f>
        <v>*</v>
      </c>
      <c r="F236" s="114" t="str">
        <f>IF(FN_MC!M214="","*",FN_MC!M214)</f>
        <v>-</v>
      </c>
      <c r="G236" s="101" t="str">
        <f>IF(FN_MC!I214="","*",FN_MC!I214)</f>
        <v>*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abSelected="1" workbookViewId="0">
      <selection activeCell="A3" sqref="A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1260</v>
      </c>
      <c r="Q2" s="263"/>
      <c r="R2" s="88"/>
      <c r="S2" s="88"/>
      <c r="T2" s="89"/>
      <c r="U2" s="264" t="s">
        <v>1698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1699</v>
      </c>
      <c r="B3" s="91" t="s">
        <v>1700</v>
      </c>
      <c r="C3" s="91" t="s">
        <v>7</v>
      </c>
      <c r="D3" s="92" t="s">
        <v>1212</v>
      </c>
      <c r="E3" s="92" t="s">
        <v>366</v>
      </c>
      <c r="F3" s="92" t="s">
        <v>1701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1702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1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109</v>
      </c>
      <c r="V200" s="98">
        <f ca="1">_xlfn.XLOOKUP(G200&amp;$V$3,BS_CONTROLE[CHAVE],BS_CONTROLE[Quantidade_11],"-")</f>
        <v>180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7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15</v>
      </c>
      <c r="V205" s="98">
        <f ca="1">_xlfn.XLOOKUP(G205&amp;$V$3,BS_CONTROLE[CHAVE],BS_CONTROLE[Quantidade_11],"-")</f>
        <v>0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86" t="str">
        <f>IF(FN_MC!N214="","*",FN_MC!N214)</f>
        <v>-</v>
      </c>
      <c r="M210" s="97" t="str">
        <f>IF(FN_MC!J214="","*",FN_MC!J214)</f>
        <v>*</v>
      </c>
      <c r="N210" s="173" t="str">
        <f>IF(FN_MC!K214="","*",FN_MC!K214)</f>
        <v>*</v>
      </c>
      <c r="O210" s="17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2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47690</v>
      </c>
      <c r="V212" s="98">
        <f ca="1">_xlfn.XLOOKUP(G212&amp;$V$3,BS_CONTROLE[CHAVE],BS_CONTROLE[Quantidade_11],"-")</f>
        <v>20000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1703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1704</v>
      </c>
      <c r="C4" s="181" t="s">
        <v>1705</v>
      </c>
      <c r="D4" s="181" t="s">
        <v>1706</v>
      </c>
      <c r="E4" s="181" t="s">
        <v>1707</v>
      </c>
      <c r="F4" s="181" t="s">
        <v>366</v>
      </c>
      <c r="G4" s="181" t="s">
        <v>1708</v>
      </c>
    </row>
    <row r="5" spans="2:7">
      <c r="B5" s="182" t="s">
        <v>1709</v>
      </c>
      <c r="C5" s="182">
        <v>309525</v>
      </c>
      <c r="D5" s="182" t="s">
        <v>1710</v>
      </c>
      <c r="E5" s="182" t="s">
        <v>249</v>
      </c>
      <c r="F5" s="182" t="s">
        <v>1711</v>
      </c>
      <c r="G5" s="183">
        <v>46296</v>
      </c>
    </row>
    <row r="6" spans="2:7">
      <c r="B6" s="182" t="s">
        <v>1712</v>
      </c>
      <c r="C6" s="182">
        <v>257410</v>
      </c>
      <c r="D6" s="182" t="s">
        <v>1713</v>
      </c>
      <c r="E6" s="182" t="s">
        <v>249</v>
      </c>
      <c r="F6" s="182" t="s">
        <v>1711</v>
      </c>
      <c r="G6" s="183"/>
    </row>
    <row r="7" spans="2:7">
      <c r="B7" s="182" t="s">
        <v>1484</v>
      </c>
      <c r="C7" s="182">
        <v>256875</v>
      </c>
      <c r="D7" s="182" t="s">
        <v>1714</v>
      </c>
      <c r="E7" s="182" t="s">
        <v>249</v>
      </c>
      <c r="F7" s="182" t="s">
        <v>1711</v>
      </c>
      <c r="G7" s="183">
        <v>46296</v>
      </c>
    </row>
    <row r="8" spans="2:7">
      <c r="B8" s="182" t="s">
        <v>1715</v>
      </c>
      <c r="C8" s="182">
        <v>257278</v>
      </c>
      <c r="D8" s="182" t="s">
        <v>1716</v>
      </c>
      <c r="E8" s="182" t="s">
        <v>240</v>
      </c>
      <c r="F8" s="182" t="s">
        <v>1717</v>
      </c>
      <c r="G8" s="183">
        <v>46235</v>
      </c>
    </row>
    <row r="9" spans="2:7">
      <c r="B9" s="182" t="s">
        <v>1718</v>
      </c>
      <c r="C9" s="182">
        <v>261794</v>
      </c>
      <c r="D9" s="182" t="s">
        <v>1719</v>
      </c>
      <c r="E9" s="182" t="s">
        <v>240</v>
      </c>
      <c r="F9" s="182" t="s">
        <v>1717</v>
      </c>
      <c r="G9" s="183">
        <v>46082</v>
      </c>
    </row>
    <row r="10" spans="2:7">
      <c r="B10" s="182" t="s">
        <v>1720</v>
      </c>
      <c r="C10" s="182">
        <v>257033</v>
      </c>
      <c r="D10" s="182" t="s">
        <v>1721</v>
      </c>
      <c r="E10" s="182" t="s">
        <v>240</v>
      </c>
      <c r="F10" s="182" t="s">
        <v>480</v>
      </c>
      <c r="G10" s="182" t="s">
        <v>1722</v>
      </c>
    </row>
    <row r="11" spans="2:7">
      <c r="B11" s="182" t="s">
        <v>1723</v>
      </c>
      <c r="C11" s="182">
        <v>396578</v>
      </c>
      <c r="D11" s="182" t="s">
        <v>1724</v>
      </c>
      <c r="E11" s="182" t="s">
        <v>240</v>
      </c>
      <c r="F11" s="182" t="s">
        <v>480</v>
      </c>
      <c r="G11" s="182" t="s">
        <v>1722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1725</v>
      </c>
      <c r="D5" s="268"/>
      <c r="E5" s="268"/>
      <c r="F5" s="268"/>
      <c r="G5" s="268"/>
      <c r="H5" s="268"/>
      <c r="I5" s="268"/>
      <c r="J5" s="269"/>
      <c r="K5" s="270" t="s">
        <v>1726</v>
      </c>
      <c r="L5" s="271"/>
      <c r="M5" s="271"/>
      <c r="N5" s="271"/>
      <c r="O5" s="272" t="s">
        <v>1727</v>
      </c>
      <c r="P5" s="273"/>
      <c r="Q5" s="274"/>
    </row>
    <row r="6" spans="1:17" s="81" customFormat="1" ht="15.75" customHeight="1">
      <c r="A6" s="75" t="s">
        <v>1701</v>
      </c>
      <c r="B6" s="82" t="s">
        <v>1700</v>
      </c>
      <c r="C6" s="83" t="s">
        <v>1212</v>
      </c>
      <c r="D6" s="84" t="s">
        <v>1213</v>
      </c>
      <c r="E6" s="83" t="s">
        <v>1728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1729</v>
      </c>
      <c r="M6" s="116" t="s">
        <v>29</v>
      </c>
      <c r="N6" s="117" t="s">
        <v>1207</v>
      </c>
      <c r="O6" s="159" t="s">
        <v>1250</v>
      </c>
      <c r="P6" s="128"/>
      <c r="Q6" s="138" t="s">
        <v>1730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1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1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617.79999999999995</v>
      </c>
      <c r="N229" s="118" t="str">
        <f>IF(FN_MC!AM201="","*",FN_MC!AM201)</f>
        <v>TIQ-TSA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-</v>
      </c>
      <c r="D240" s="87" t="str">
        <f>IF(FN_MC!T214="","*",FN_MC!T214)</f>
        <v>-</v>
      </c>
      <c r="E240" s="87" t="str">
        <f>IF(FN_MC!D214="","*",FN_MC!D214)</f>
        <v>*</v>
      </c>
      <c r="F240" s="87" t="str">
        <f>IF(FN_MC!H214="","*",FN_MC!H214)</f>
        <v>*</v>
      </c>
      <c r="G240" s="87" t="str">
        <f>IF(FN_MC!M214="","*",FN_MC!M214)</f>
        <v>-</v>
      </c>
      <c r="H240" s="125" t="str">
        <f>IF(FN_MC!K214="","*",FN_MC!K214)</f>
        <v>*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-</v>
      </c>
      <c r="L240" s="118" t="str">
        <f>IF(FN_MC!AM214="","*",FN_MC!AM214)</f>
        <v>-</v>
      </c>
      <c r="M240" s="118" t="str">
        <f>IF(FN_MC!AP214="","*",FN_MC!AP214)</f>
        <v>-</v>
      </c>
      <c r="N240" s="118" t="str">
        <f>IF(FN_MC!AM214="","*",FN_MC!AM214)</f>
        <v>-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1731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2026-02-18T20:07:18Z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