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73" documentId="8_{B6337239-1A00-434D-AAD0-422EA1FEB5AE}" xr6:coauthVersionLast="47" xr6:coauthVersionMax="47" xr10:uidLastSave="{A2B50748-47A8-4764-BCB5-226DF96CA7B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16" l="1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K100" i="11"/>
  <c r="BE101" i="1"/>
  <c r="M100" i="1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L100" i="1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<sst xmlns="http://schemas.openxmlformats.org/spreadsheetml/2006/main" count="5143" uniqueCount="1486">
  <si>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</si>
  <si>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</si>
  <si>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</si>
  <si>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</si>
  <si>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</si>
  <si>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</si>
  <si>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</si>
  <si>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</si>
  <si>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</si>
  <si>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</si>
  <si>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</si>
  <si>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</si>
  <si>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</si>
  <si>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</si>
  <si>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</si>
  <si>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</si>
  <si>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</si>
  <si>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</si>
  <si>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</si>
  <si>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</si>
  <si>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</si>
  <si>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</si>
  <si>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</si>
  <si>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</si>
  <si>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</si>
  <si>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</si>
  <si>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</si>
  <si>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</si>
  <si>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</si>
  <si>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</si>
  <si>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</si>
  <si>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</si>
  <si>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</si>
  <si>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</si>
  <si>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</si>
  <si>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</si>
  <si>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</si>
  <si>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</si>
  <si>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</si>
  <si>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</si>
  <si>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</si>
  <si>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</si>
  <si>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</si>
  <si>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</si>
  <si>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</si>
  <si>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</si>
  <si>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</si>
  <si>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</si>
  <si>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</si>
  <si>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</si>
  <si>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</si>
  <si>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</si>
  <si>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</si>
  <si>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</si>
  <si>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</si>
  <si>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</si>
  <si>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</si>
  <si>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</si>
  <si>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</si>
  <si>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</si>
  <si>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</si>
  <si>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</si>
  <si>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</si>
  <si>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</si>
  <si>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</si>
  <si>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</si>
  <si>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</si>
  <si>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</si>
  <si>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</si>
  <si>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</si>
  <si>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</si>
  <si>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</si>
  <si>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</si>
  <si>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</si>
  <si>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</si>
  <si>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</si>
  <si>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</si>
  <si>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</si>
  <si>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</si>
  <si>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</si>
  <si>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</si>
  <si>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</si>
  <si>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</si>
  <si>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</si>
  <si>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</si>
  <si>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</si>
  <si>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</si>
  <si>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</si>
  <si>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</si>
  <si>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</si>
  <si>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</si>
  <si>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</si>
  <si>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</si>
  <si>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</si>
  <si>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</si>
  <si>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</si>
  <si>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</si>
  <si>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</si>
  <si>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</si>
  <si>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</si>
  <si>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</si>
  <si>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</si>
  <si>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</si>
  <si>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</si>
  <si>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</si>
  <si>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</si>
  <si>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</si>
  <si>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</si>
  <si>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</si>
  <si>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</si>
  <si>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</si>
  <si>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</si>
  <si>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</si>
  <si>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</si>
  <si>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</si>
  <si>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</si>
  <si>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</si>
  <si>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</si>
  <si>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</si>
  <si>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</si>
  <si>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</si>
  <si>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</si>
  <si>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</si>
  <si>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</si>
  <si>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</si>
  <si>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</si>
  <si>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</si>
  <si>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</si>
  <si>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</si>
  <si>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</si>
  <si>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</si>
  <si>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</si>
  <si>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</si>
  <si>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</si>
  <si>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</si>
  <si>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</si>
  <si>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</si>
  <si>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</si>
  <si>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</si>
  <si>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</si>
  <si>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</si>
  <si>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</si>
  <si>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</si>
  <si>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</si>
  <si>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</si>
  <si>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</si>
  <si>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</si>
  <si>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</si>
  <si>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</si>
  <si>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</si>
  <si>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</si>
  <si>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</si>
  <si>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</si>
  <si>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</si>
  <si>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</si>
  <si>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</si>
  <si>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</si>
  <si>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</si>
  <si>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</si>
  <si>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</si>
  <si>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</si>
  <si>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</si>
  <si>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</si>
  <si>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</si>
  <si>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</si>
  <si>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</si>
  <si>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</si>
  <si>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</si>
  <si>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</si>
  <si>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</si>
  <si>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</si>
  <si>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</si>
  <si>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</si>
  <si>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</si>
  <si>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</si>
  <si>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</si>
  <si>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</si>
  <si>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</si>
  <si>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</si>
  <si>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</si>
  <si>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</si>
  <si>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</si>
  <si>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</si>
  <si>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</si>
  <si>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</si>
  <si>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</si>
  <si>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</si>
  <si>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</si>
  <si>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</si>
  <si>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</si>
  <si>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</si>
  <si>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</si>
  <si>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</si>
  <si>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</si>
  <si>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</si>
  <si>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</si>
  <si>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</si>
  <si>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</si>
  <si>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</si>
  <si>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</si>
  <si>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</si>
  <si>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</si>
  <si>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</si>
  <si>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</si>
  <si>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</si>
  <si>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</si>
  <si>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</si>
  <si>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</si>
  <si>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</si>
  <si>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</si>
  <si>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</si>
  <si>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</si>
  <si>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</si>
  <si>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</si>
  <si>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</si>
  <si>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</si>
  <si>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</si>
  <si>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</si>
  <si>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</si>
  <si>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</si>
  <si>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</si>
  <si>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</si>
  <si>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</si>
  <si>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</si>
  <si>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</si>
  <si>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</si>
  <si>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</si>
  <si>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</si>
  <si>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</si>
  <si>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</si>
  <si>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</si>
  <si>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</si>
  <si>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</si>
  <si>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</si>
  <si>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</si>
  <si>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</si>
  <si>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</si>
  <si>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</si>
  <si>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</si>
  <si>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</si>
  <si>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</si>
  <si>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</si>
  <si>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</si>
  <si>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</si>
  <si>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</si>
  <si>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</si>
  <si>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</si>
  <si>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</si>
  <si>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</si>
  <si>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</si>
  <si>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</si>
  <si>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</si>
  <si>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</si>
  <si>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</si>
  <si>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</si>
  <si>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</si>
  <si>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</si>
  <si>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</si>
  <si>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</si>
  <si>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</si>
  <si>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</si>
  <si>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</si>
  <si>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</si>
  <si>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</si>
  <si>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</si>
  <si>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</si>
  <si>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</si>
  <si>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</si>
  <si>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</si>
  <si>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</si>
  <si>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</si>
  <si>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</si>
  <si>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</si>
  <si>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</si>
  <si>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</si>
  <si>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</si>
  <si>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</si>
  <si>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</si>
  <si>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</si>
  <si>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</si>
  <si>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</si>
  <si>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</si>
  <si>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</si>
  <si>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</si>
  <si>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</si>
  <si>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</si>
  <si>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</si>
  <si>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</si>
  <si>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</si>
  <si>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</si>
  <si>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</si>
  <si>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</si>
  <si>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</si>
  <si>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</si>
  <si>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</si>
  <si>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</si>
  <si>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</si>
  <si>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</si>
  <si>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</si>
  <si>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</si>
  <si>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</si>
  <si>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</si>
  <si>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</si>
  <si>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</si>
  <si>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</si>
  <si>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</si>
  <si>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</si>
  <si>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</si>
  <si>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</si>
  <si>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</si>
  <si>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</si>
  <si>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</si>
  <si>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</si>
  <si>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</si>
  <si>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</si>
  <si>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</si>
  <si>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</si>
  <si>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</si>
  <si>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</si>
  <si>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</si>
  <si>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</si>
  <si>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</si>
  <si>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</si>
  <si>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</si>
  <si>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</si>
  <si>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</si>
  <si>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</si>
  <si>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</si>
  <si>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</si>
  <si>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</si>
  <si>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</si>
  <si>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</si>
  <si>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</si>
  <si>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</si>
  <si>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</si>
  <si>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</si>
  <si>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</si>
  <si>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</si>
  <si>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</si>
  <si>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</si>
  <si>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</si>
  <si>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</si>
  <si>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</si>
  <si>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</si>
  <si>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</si>
  <si>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</si>
  <si>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</si>
  <si>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</si>
  <si>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</si>
  <si>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</si>
  <si>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</si>
  <si>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</si>
  <si>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</si>
  <si>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</si>
  <si>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</si>
  <si>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</si>
  <si>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</si>
  <si>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</si>
  <si>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</si>
  <si>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</si>
  <si>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</si>
  <si>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</si>
  <si>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</si>
  <si>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</si>
  <si>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</si>
  <si>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</si>
  <si>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</si>
  <si>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</si>
  <si>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</si>
  <si>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</si>
  <si>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</si>
  <si>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</si>
  <si>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</si>
  <si>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</si>
  <si>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</si>
  <si>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</si>
  <si>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</si>
  <si>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</si>
  <si>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</si>
  <si>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</si>
  <si>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</si>
  <si>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</si>
  <si>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</si>
  <si>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</si>
  <si>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</si>
  <si>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</si>
  <si>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</si>
  <si>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</si>
  <si>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</si>
  <si>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</si>
  <si>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</si>
  <si>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</si>
  <si>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</si>
  <si>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</si>
  <si>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</si>
  <si>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</si>
  <si>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</si>
  <si>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</si>
  <si>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</si>
  <si>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</si>
  <si>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</si>
  <si>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</si>
  <si>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</si>
  <si>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</si>
  <si>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</si>
  <si>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</si>
  <si>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</si>
  <si>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</si>
  <si>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</si>
  <si>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</si>
  <si>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</si>
  <si>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</si>
  <si>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</si>
  <si>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</si>
  <si>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</si>
  <si>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</si>
  <si>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</si>
  <si>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</si>
  <si>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</si>
  <si>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</si>
  <si>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</si>
  <si>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</si>
  <si>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</si>
  <si>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</si>
  <si>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</si>
  <si>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</si>
  <si>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</si>
  <si>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</si>
  <si>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</si>
  <si>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</si>
  <si>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</si>
  <si>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</si>
  <si>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</si>
  <si>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</si>
  <si>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</si>
  <si>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</si>
  <si>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</si>
  <si>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</si>
  <si>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</si>
  <si>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</si>
  <si>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</si>
  <si>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</si>
  <si>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</si>
  <si>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</si>
  <si>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</si>
  <si>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</si>
  <si>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</si>
  <si>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</si>
  <si>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</si>
  <si>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</si>
  <si>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</si>
  <si>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</si>
  <si>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</si>
  <si>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</si>
  <si>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</si>
  <si>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</si>
  <si>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</si>
  <si>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</si>
  <si>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</si>
  <si>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</si>
  <si>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</si>
  <si>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</si>
  <si>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</si>
  <si>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</si>
  <si>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</si>
  <si>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</si>
  <si>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</si>
  <si>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</si>
  <si>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</si>
  <si>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</si>
  <si>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</si>
  <si>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</si>
  <si>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</si>
  <si>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</si>
  <si>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</si>
  <si>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</si>
  <si>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</si>
  <si>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</si>
  <si>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</si>
  <si>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</si>
  <si>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</si>
  <si>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</si>
  <si>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</si>
  <si>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</si>
  <si>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</si>
  <si>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</si>
  <si>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</si>
  <si>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</si>
  <si>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</si>
  <si>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</si>
  <si>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</si>
  <si>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</si>
  <si>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</si>
  <si>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</si>
  <si>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</si>
  <si>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</si>
  <si>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</si>
  <si>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</si>
  <si>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</si>
  <si>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</si>
  <si>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</si>
  <si>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</si>
  <si>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</si>
  <si>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</si>
  <si>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</si>
  <si>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</si>
  <si>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</si>
  <si>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</si>
  <si>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</si>
  <si>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</si>
  <si>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</si>
  <si>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</si>
  <si>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</si>
  <si>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</si>
  <si>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</si>
  <si>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</si>
  <si>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</si>
  <si>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</si>
  <si>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</si>
  <si>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</si>
  <si>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</si>
  <si>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</si>
  <si>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</si>
  <si>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</si>
  <si>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</si>
  <si>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</si>
  <si>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</si>
  <si>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</si>
  <si>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</si>
  <si>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</si>
  <si>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</si>
  <si>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</si>
  <si>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</si>
  <si>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</si>
  <si>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</si>
  <si>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</si>
  <si>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</si>
  <si>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</si>
  <si>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</si>
  <si>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</si>
  <si>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</si>
  <si>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</si>
  <si>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</si>
  <si>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</si>
  <si>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</si>
  <si>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</si>
  <si>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</si>
  <si>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</si>
  <si>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</si>
  <si>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</si>
  <si>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</si>
  <si>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</si>
  <si>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</si>
  <si>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</si>
  <si>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</si>
  <si>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</si>
  <si>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</si>
  <si>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</si>
  <si>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</si>
  <si>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</si>
  <si>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</si>
  <si>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</si>
  <si>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</si>
  <si>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</si>
  <si>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</si>
  <si>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</si>
  <si>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</si>
  <si>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</si>
  <si>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</si>
  <si>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</si>
  <si>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</si>
  <si>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</si>
  <si>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</si>
  <si>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</si>
  <si>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</si>
  <si>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</si>
  <si>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</si>
  <si>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</si>
  <si>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</si>
  <si>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</si>
  <si>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</si>
  <si>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</si>
  <si>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</si>
  <si>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</si>
  <si>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</si>
  <si>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</si>
  <si>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</si>
  <si>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</si>
  <si>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</si>
  <si>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</si>
  <si>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</si>
  <si>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</si>
  <si>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</si>
  <si>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</si>
  <si>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</si>
  <si>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</si>
  <si>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</si>
  <si>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</si>
  <si>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</si>
  <si>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</si>
  <si>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</si>
  <si>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</si>
  <si>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</si>
  <si>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</si>
  <si>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</si>
  <si>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</si>
  <si>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</si>
  <si>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</si>
  <si>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</si>
  <si>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</si>
  <si>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</si>
  <si>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</si>
  <si>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</si>
  <si>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</si>
  <si>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</si>
  <si>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</si>
  <si>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</si>
  <si>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</si>
  <si>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</si>
  <si>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</si>
  <si>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</si>
  <si>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</si>
  <si>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</si>
  <si>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</si>
  <si>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</si>
  <si>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</si>
  <si>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</si>
  <si>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</si>
  <si>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</si>
  <si>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</si>
  <si>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</si>
  <si>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</si>
  <si>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</si>
  <si>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</si>
  <si>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</si>
  <si>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</si>
  <si>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</si>
  <si>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</si>
  <si>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</si>
  <si>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</si>
  <si>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</si>
  <si>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</si>
  <si>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</si>
  <si>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</si>
  <si>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</si>
  <si>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</si>
  <si>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</si>
  <si>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</si>
  <si>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</si>
  <si>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</si>
  <si>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</si>
  <si>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</si>
  <si>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</si>
  <si>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</si>
  <si>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</si>
  <si>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</si>
  <si>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</si>
  <si>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</si>
  <si>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</si>
  <si>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</si>
  <si>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</si>
  <si>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</si>
  <si>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</si>
  <si>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</si>
  <si>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</si>
  <si>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</si>
  <si>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</si>
  <si>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</si>
  <si>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</si>
  <si>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</si>
  <si>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</si>
  <si>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</si>
  <si>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</si>
  <si>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</si>
  <si>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</si>
  <si>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</si>
  <si>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</si>
  <si>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</si>
  <si>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</si>
  <si>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</si>
  <si>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</si>
  <si>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</si>
  <si>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</si>
  <si>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</si>
  <si>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</si>
  <si>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</si>
  <si>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</si>
  <si>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</si>
  <si>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</si>
  <si>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</si>
  <si>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</si>
  <si>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</si>
  <si>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</si>
  <si>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</si>
  <si>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</si>
  <si>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</si>
  <si>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</si>
  <si>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</si>
  <si>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</si>
  <si>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</si>
  <si>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</si>
  <si>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</si>
  <si>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</si>
  <si>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</si>
  <si>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</si>
  <si>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</si>
  <si>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</si>
  <si>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</si>
  <si>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</si>
  <si>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</si>
  <si>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</si>
  <si>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</si>
  <si>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</si>
  <si>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</si>
  <si>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</si>
  <si>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</si>
  <si>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</si>
  <si>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</si>
  <si>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</si>
  <si>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</si>
  <si>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</si>
  <si>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</si>
  <si>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</si>
  <si>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</si>
  <si>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</si>
  <si>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</si>
  <si>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</si>
  <si>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</si>
  <si>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</si>
  <si>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</si>
  <si>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</si>
  <si>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</si>
  <si>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</si>
  <si>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</si>
  <si>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</si>
  <si>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</si>
  <si>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</si>
  <si>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</si>
  <si>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</si>
  <si>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</si>
  <si>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</si>
  <si>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</si>
  <si>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</si>
  <si>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</si>
  <si>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</si>
  <si>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</si>
  <si>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</si>
  <si>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</si>
  <si>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</si>
  <si>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</si>
  <si>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</si>
  <si>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</si>
  <si>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</si>
  <si>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</si>
  <si>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</si>
  <si>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</si>
  <si>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</si>
  <si>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</si>
  <si>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</si>
  <si>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</si>
  <si>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</si>
  <si>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</si>
  <si>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</si>
  <si>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</si>
  <si>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</si>
  <si>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</si>
  <si>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</si>
  <si>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</si>
  <si>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</si>
  <si>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</si>
  <si>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</si>
  <si>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</si>
  <si>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</si>
  <si>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</si>
  <si>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</si>
  <si>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</si>
  <si>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</si>
  <si>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</si>
  <si>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</si>
  <si>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</si>
  <si>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</si>
  <si>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</si>
  <si>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</si>
  <si>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</si>
  <si>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</si>
  <si>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</si>
  <si>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</si>
  <si>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</si>
  <si>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</si>
  <si>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</si>
  <si>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</si>
  <si>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</si>
  <si>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</si>
  <si>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</si>
  <si>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</si>
  <si>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</si>
  <si>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</si>
  <si>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</si>
  <si>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</si>
  <si>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</si>
  <si>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</si>
  <si>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</si>
  <si>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</si>
  <si>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</si>
  <si>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</si>
  <si>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</si>
  <si>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</si>
  <si>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</si>
  <si>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</si>
  <si>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</si>
  <si>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</si>
  <si>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</si>
  <si>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</si>
  <si>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</si>
  <si>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</si>
  <si>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</si>
  <si>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</si>
  <si>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</si>
  <si>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</si>
  <si>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</si>
  <si>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</si>
  <si>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</si>
  <si>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</si>
  <si>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</si>
  <si>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</si>
  <si>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</si>
  <si>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</si>
  <si>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</si>
  <si>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</si>
  <si>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</si>
  <si>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</si>
  <si>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</si>
  <si>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</si>
  <si>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</si>
  <si>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</si>
  <si>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</si>
  <si>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</si>
  <si>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</si>
  <si>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</si>
  <si>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</si>
  <si>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</si>
  <si>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</si>
  <si>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</si>
  <si>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</si>
  <si>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</si>
  <si>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</si>
  <si>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</si>
  <si>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</si>
  <si>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</si>
  <si>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</si>
  <si>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</si>
  <si>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</si>
  <si>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</si>
  <si>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</si>
  <si>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</si>
  <si>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</si>
  <si>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</si>
  <si>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</si>
  <si>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</si>
  <si>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</si>
  <si>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</si>
  <si>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</si>
  <si>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</si>
  <si>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</si>
  <si>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</si>
  <si>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</si>
  <si>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</si>
  <si>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</si>
  <si>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</si>
  <si>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</si>
  <si>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</si>
  <si>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</si>
  <si>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</si>
  <si>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</si>
  <si>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</si>
  <si>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</si>
  <si>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</si>
  <si>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</si>
  <si>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</si>
  <si>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</si>
  <si>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</si>
  <si>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</si>
  <si>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</si>
  <si>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</si>
  <si>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</si>
  <si>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</si>
  <si>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</si>
  <si>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</si>
  <si>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</si>
  <si>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</si>
  <si>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</si>
  <si>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</si>
  <si>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</si>
  <si>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</si>
  <si>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</si>
  <si>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</si>
  <si>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</si>
  <si>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</si>
  <si>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</si>
  <si>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</si>
  <si>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</si>
  <si>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</si>
  <si>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</si>
  <si>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</si>
  <si>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</si>
  <si>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</si>
  <si>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</si>
  <si>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</si>
  <si>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</si>
  <si>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</si>
  <si>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</si>
  <si>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</si>
  <si>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</si>
  <si>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</si>
  <si>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</si>
  <si>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</si>
  <si>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</si>
  <si>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</si>
  <si>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</si>
  <si>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</si>
  <si>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</si>
  <si>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</si>
  <si>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</si>
  <si>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</si>
  <si>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</si>
  <si>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</si>
  <si>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</si>
  <si>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</si>
  <si>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</si>
  <si>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</si>
  <si>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</si>
  <si>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</si>
  <si>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</si>
  <si>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</si>
  <si>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</si>
  <si>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</si>
  <si>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</si>
  <si>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</si>
  <si>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</si>
  <si>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</si>
  <si>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</si>
  <si>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</si>
  <si>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</si>
  <si>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</si>
  <si>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</si>
  <si>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</si>
  <si>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</si>
  <si>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</si>
  <si>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</si>
  <si>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</si>
  <si>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</si>
  <si>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</si>
  <si>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</si>
  <si>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</si>
  <si>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</si>
  <si>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</si>
  <si>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</si>
  <si>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</si>
  <si>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</si>
  <si>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</si>
  <si>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</si>
  <si>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</si>
  <si>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</si>
  <si>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</si>
  <si>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</si>
  <si>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</si>
  <si>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</si>
  <si>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</si>
  <si>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</si>
  <si>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</si>
  <si>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</si>
  <si>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</si>
  <si>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</si>
  <si>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</si>
  <si>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</si>
  <si>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</si>
  <si>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</si>
  <si>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</si>
  <si>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</si>
  <si>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</si>
  <si>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</si>
  <si>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</si>
  <si>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</si>
  <si>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</si>
  <si>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</si>
  <si>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</si>
  <si>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</si>
  <si>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</si>
  <si>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</si>
  <si>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</si>
  <si>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</si>
  <si>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</si>
  <si>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</si>
  <si>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</si>
  <si>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</si>
  <si>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</si>
  <si>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</si>
  <si>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</si>
  <si>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</si>
  <si>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</si>
  <si>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</si>
  <si>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</si>
  <si>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</si>
  <si>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</si>
  <si>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</si>
  <si>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</si>
  <si>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</si>
  <si>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</si>
  <si>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</si>
  <si>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</si>
  <si>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</si>
  <si>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</si>
  <si>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</si>
  <si>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</si>
  <si>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</si>
  <si>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</si>
  <si>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</si>
  <si>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</si>
  <si>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</si>
  <si>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</si>
  <si>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</si>
  <si>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</si>
  <si>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</si>
  <si>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</si>
  <si>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</si>
  <si>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</si>
  <si>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</si>
  <si>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</si>
  <si>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</si>
  <si>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</si>
  <si>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</si>
  <si>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</si>
  <si>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</si>
  <si>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</si>
  <si>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</si>
  <si>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</si>
  <si>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</si>
  <si>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</si>
  <si>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</si>
  <si>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</si>
  <si>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</si>
  <si>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</si>
  <si>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</si>
  <si>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</si>
  <si>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</si>
  <si>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</si>
  <si>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</si>
  <si>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</si>
  <si>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</si>
  <si>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</si>
  <si>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</si>
  <si>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</si>
  <si>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</si>
  <si>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</si>
  <si>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</si>
  <si>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</si>
  <si>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</si>
  <si>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</si>
  <si>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</si>
  <si>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</si>
  <si>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</si>
  <si>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</si>
  <si>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</si>
  <si>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</si>
  <si>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</si>
  <si>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</si>
  <si>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</si>
  <si>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</si>
  <si>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</si>
  <si>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</si>
  <si>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</si>
  <si>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</si>
  <si>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</si>
  <si>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</si>
  <si>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</si>
  <si>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</si>
  <si>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</si>
  <si>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</si>
  <si>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</si>
  <si>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</si>
  <si>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</si>
  <si>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</si>
  <si>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</si>
  <si>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</si>
  <si>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</si>
  <si>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</si>
  <si>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</si>
  <si>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</si>
  <si>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</si>
  <si>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</si>
  <si>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</si>
  <si>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</si>
  <si>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</si>
  <si>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</si>
  <si>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</si>
  <si>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</si>
  <si>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</si>
  <si>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</si>
  <si>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</si>
  <si>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</si>
  <si>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</si>
  <si>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</si>
  <si>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</si>
  <si>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</si>
  <si>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</si>
  <si>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</si>
  <si>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</si>
  <si>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</si>
  <si>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</si>
  <si>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</si>
  <si>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</si>
  <si>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</si>
  <si>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</si>
  <si>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</si>
  <si>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</si>
  <si>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</si>
  <si>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</si>
  <si>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</si>
  <si>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</si>
  <si>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</si>
  <si>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</si>
  <si>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</si>
  <si>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</si>
  <si>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</si>
  <si>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</si>
  <si>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</si>
  <si>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</si>
  <si>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</si>
  <si>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</si>
  <si>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</si>
  <si>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</si>
  <si>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</si>
  <si>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</si>
  <si>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</si>
  <si>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</si>
  <si>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</si>
  <si>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</si>
  <si>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</si>
  <si>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</si>
  <si>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</si>
  <si>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</si>
  <si>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</si>
  <si>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</si>
  <si>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</si>
  <si>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</si>
  <si>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</si>
  <si>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</si>
  <si>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</si>
  <si>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</si>
  <si>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</si>
  <si>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</si>
  <si>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</si>
  <si>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</si>
  <si>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</si>
  <si>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</si>
  <si>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</si>
  <si>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</si>
  <si>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</si>
  <si>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</si>
  <si>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</si>
  <si>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</si>
  <si>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</si>
  <si>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</si>
  <si>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</si>
  <si>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</si>
  <si>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</si>
  <si>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</si>
  <si>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</si>
  <si>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</si>
  <si>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</si>
  <si>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</si>
  <si>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</si>
  <si>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</si>
  <si>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</si>
  <si>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</si>
  <si>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</si>
  <si>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</si>
  <si>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</si>
  <si>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</si>
  <si>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</si>
  <si>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</si>
  <si>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</si>
  <si>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</si>
  <si>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</si>
  <si>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</si>
  <si>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</si>
  <si>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</si>
  <si>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</si>
  <si>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</si>
  <si>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</si>
  <si>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</si>
  <si>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</si>
  <si>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</si>
  <si>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</si>
  <si>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</si>
  <si>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</si>
  <si>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</si>
  <si>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</si>
  <si>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</si>
  <si>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</si>
  <si>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</si>
  <si>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</si>
  <si>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</si>
  <si>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</si>
  <si>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</si>
  <si>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</si>
  <si>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</si>
  <si>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</si>
  <si>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</si>
  <si>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</si>
  <si>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</si>
  <si>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</si>
  <si>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</si>
  <si>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</si>
  <si>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</si>
  <si>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</si>
  <si>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</si>
  <si>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</si>
  <si>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</si>
  <si>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</si>
  <si>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</si>
  <si>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</si>
  <si>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</si>
  <si>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</si>
  <si>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</si>
  <si>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</si>
  <si>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</si>
  <si>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</si>
  <si>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</si>
  <si>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</si>
  <si>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</si>
  <si>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</si>
  <si>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</si>
  <si>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</si>
  <si>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</si>
  <si>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</si>
  <si>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</si>
  <si>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</si>
  <si>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</si>
  <si>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</si>
  <si>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</si>
  <si>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</si>
  <si>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</si>
  <si>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</si>
  <si>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</si>
  <si>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</si>
  <si>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</si>
  <si>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</si>
  <si>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</si>
  <si>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</si>
  <si>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</si>
  <si>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</si>
  <si>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</si>
  <si>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</si>
  <si>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</si>
  <si>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</si>
  <si>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</si>
  <si>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</si>
  <si>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</si>
  <si>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</si>
  <si>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</si>
  <si>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</si>
  <si>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</si>
  <si>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</si>
  <si>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</si>
  <si>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</si>
  <si>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</si>
  <si>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</si>
  <si>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</si>
  <si>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</si>
  <si>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</si>
  <si>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</si>
  <si>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</si>
  <si>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</si>
  <si>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</si>
  <si>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</si>
  <si>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</si>
  <si>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</si>
  <si>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</si>
  <si>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</si>
  <si>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</si>
  <si>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</si>
  <si>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</si>
  <si>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</si>
  <si>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</si>
  <si>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</si>
  <si>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</si>
  <si>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</si>
  <si>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</si>
  <si>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</si>
  <si>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</si>
  <si>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</si>
  <si>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</si>
  <si>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</si>
  <si>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</si>
  <si>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</si>
  <si>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</si>
  <si>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</si>
  <si>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</si>
  <si>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</si>
  <si>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</si>
  <si>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</si>
  <si>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</si>
  <si>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</si>
  <si>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</si>
  <si>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</si>
  <si>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</si>
  <si>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</si>
  <si>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</si>
  <si>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</si>
  <si>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</si>
  <si>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</si>
  <si>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</si>
  <si>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</si>
  <si>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</si>
  <si>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</si>
  <si>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</si>
  <si>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</si>
  <si>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</si>
  <si>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</si>
  <si>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</si>
  <si>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</si>
  <si>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</si>
  <si>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</si>
  <si>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</si>
  <si>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</si>
  <si>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</si>
  <si>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</si>
  <si>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</si>
  <si>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</si>
  <si>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</si>
  <si>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</si>
  <si>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</si>
  <si>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</si>
  <si>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</si>
  <si>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</si>
  <si>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</si>
  <si>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</si>
  <si>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</si>
  <si>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</si>
  <si>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</si>
  <si>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</si>
  <si>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</si>
  <si>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</si>
  <si>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</si>
  <si>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</si>
  <si>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</si>
  <si>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</si>
  <si>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</si>
  <si>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</si>
  <si>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</si>
  <si>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</si>
  <si>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</si>
  <si>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</si>
  <si>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</si>
  <si>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</si>
  <si>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</si>
  <si>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</si>
  <si>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</si>
  <si>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</si>
  <si>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</si>
  <si>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</si>
  <si>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</si>
  <si>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</si>
  <si>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</si>
  <si>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</si>
  <si>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</si>
  <si>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</si>
  <si>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</si>
  <si>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</si>
  <si>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</si>
  <si>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</si>
  <si>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</si>
  <si>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</si>
  <si>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</si>
  <si>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</si>
  <si>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</si>
  <si>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</si>
  <si>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</si>
  <si>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</si>
  <si>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</si>
  <si>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</si>
  <si>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</si>
  <si>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</si>
  <si>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</si>
  <si>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</si>
  <si>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</si>
  <si>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</si>
  <si>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</si>
  <si>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</si>
  <si>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</si>
  <si>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</si>
  <si>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</si>
  <si>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</si>
  <si>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</si>
  <si>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</si>
  <si>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</si>
  <si>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</si>
  <si>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</si>
  <si>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</si>
  <si>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</si>
  <si>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</si>
  <si>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</si>
  <si>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</si>
  <si>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</si>
  <si>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</si>
  <si>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</si>
  <si>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</si>
  <si>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</si>
  <si>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</si>
  <si>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</si>
  <si>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</si>
  <si>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</si>
  <si>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</si>
  <si>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</si>
  <si>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</si>
  <si>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</si>
  <si>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</si>
  <si>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</si>
  <si>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</si>
  <si>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</si>
  <si>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</si>
  <si>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</si>
  <si>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>* Esmerilhar 13km/h de PIT a POU 2155,152 (PN que o A94 irá sair)</t>
  </si>
  <si>
    <t>MC1 as 08:10 - Em intervalo das 10:02h as 13:02h</t>
  </si>
  <si>
    <t>* Troca de rebolos entre PIT e POU (aprox 40min)</t>
  </si>
  <si>
    <t>* Deslocar VMA de POU 2155,152 a PIT</t>
  </si>
  <si>
    <t>* Recolher em PIT</t>
  </si>
  <si>
    <t>* MC1 01h</t>
  </si>
  <si>
    <t xml:space="preserve"> </t>
  </si>
  <si>
    <t>TIN-TCS</t>
  </si>
  <si>
    <t>74/093761-094842cv  8 barras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</si>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</sst>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R1" activePane="topRight" state="frozen"/>
      <selection pane="topRight" activeCell="W815" sqref="W8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1401</v>
      </c>
      <c r="BL85" s="13"/>
      <c r="BM85" s="12"/>
      <c r="BN85" s="12"/>
      <c r="BO85" s="130"/>
      <c r="BP85" s="14"/>
      <c r="BQ85" s="10" t="e">
        <f t="shared" si="9"/>
        <v>#VALUE!</v>
      </c>
      <c r="BR85" s="15" t="e">
        <f t="shared" si="10"/>
        <v>#VALUE!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1402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1402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1403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1404</v>
      </c>
      <c r="BK86" s="14" t="s">
        <v>1404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0.6722222222222225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1405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1406</v>
      </c>
      <c r="BK88" s="14" t="s">
        <v>1406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1407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1408</v>
      </c>
      <c r="BK91" s="14" t="s">
        <v>1408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1409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1408</v>
      </c>
      <c r="BK92" s="14" t="s">
        <v>1408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1410</v>
      </c>
      <c r="BK94" s="14" t="s">
        <v>1411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1412</v>
      </c>
      <c r="BK96" s="14" t="s">
        <v>1412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>
        <v>0.50069444444444444</v>
      </c>
      <c r="AT97" s="32">
        <v>0.63194444444444442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0.13124999999999998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1413</v>
      </c>
      <c r="BK97" s="14" t="s">
        <v>1413</v>
      </c>
      <c r="BL97" s="13"/>
      <c r="BM97" s="12"/>
      <c r="BN97" s="12"/>
      <c r="BO97" s="130"/>
      <c r="BP97" s="14"/>
      <c r="BQ97" s="10" t="str">
        <f t="shared" si="9"/>
        <v>Produção</v>
      </c>
      <c r="BR97" s="15">
        <f t="shared" si="10"/>
        <v>1.5749999999999997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1414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1415</v>
      </c>
      <c r="W98" s="135" t="s">
        <v>1416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>
        <v>0.51180555555555551</v>
      </c>
      <c r="AT98" s="32">
        <v>0.72013888888888888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0.20833333333333337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1417</v>
      </c>
      <c r="BK98" s="14" t="s">
        <v>1418</v>
      </c>
      <c r="BL98" s="13"/>
      <c r="BM98" s="12"/>
      <c r="BN98" s="12"/>
      <c r="BO98" s="130"/>
      <c r="BP98" s="14"/>
      <c r="BQ98" s="10" t="str">
        <f t="shared" si="9"/>
        <v>Produção</v>
      </c>
      <c r="BR98" s="15">
        <f t="shared" si="10"/>
        <v>1.666666666666667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1419</v>
      </c>
      <c r="W99" s="135" t="s">
        <v>1420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>
        <v>0.61250000000000004</v>
      </c>
      <c r="AT99" s="32">
        <v>0.65416666666666667</v>
      </c>
      <c r="AU99" s="32"/>
      <c r="AV99" s="32"/>
      <c r="AW99" s="32"/>
      <c r="AX99" s="32"/>
      <c r="AY99" s="184">
        <f>IF(D99="","*",IFERROR(IF(ISODD(COUNT(AS99:AX99)),"ERRO",SUM((AT99-AS99),(AV99-AU99),(AX99-AW99))),"ERRO"))</f>
        <v>4.166666666666663E-2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1421</v>
      </c>
      <c r="BK99" s="14" t="s">
        <v>1422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0.99999999999999911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E1446087</v>
      </c>
      <c r="B101" s="133">
        <v>46087</v>
      </c>
      <c r="C101" s="7">
        <f>IF(BS_CONTROLE[[#This Row],[DATA]]="","",WEEKNUM(BS_CONTROLE[[#This Row],[DATA]]))</f>
        <v>10</v>
      </c>
      <c r="D101" s="45" t="s">
        <v>149</v>
      </c>
      <c r="E101" s="185">
        <v>94</v>
      </c>
      <c r="F101" s="134" t="s">
        <v>107</v>
      </c>
      <c r="G101" s="8" t="str">
        <f>IF(D101="","*",VLOOKUP(F101,BS_ATIVIDADE[#All],3,FALSE))</f>
        <v>MECANIZAÇÃO - ESMERILHADORA</v>
      </c>
      <c r="H101" s="135" t="s">
        <v>1107</v>
      </c>
      <c r="I101" s="135" t="s">
        <v>1107</v>
      </c>
      <c r="J101" s="151">
        <v>103</v>
      </c>
      <c r="K101" s="151">
        <v>2155.152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1" s="135">
        <v>0.99930555555555556</v>
      </c>
      <c r="P101" s="135">
        <v>4.1666666666666664E-2</v>
      </c>
      <c r="Q101" s="71">
        <v>20000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199" t="str">
        <f>IFERROR(_xlfn.XLOOKUP(J101, BASE_MAPA!$B$2:$B$408, BASE_MAPA!$G$2:$G$408), "ERRO")</f>
        <v>OURO VERDE - LIGAÇÃO</v>
      </c>
      <c r="V101" s="143" t="s">
        <v>1238</v>
      </c>
      <c r="W101" s="135" t="s">
        <v>1423</v>
      </c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MECANIZAÇÃO - ESMERILHADORA</v>
      </c>
      <c r="AJ101" s="8" t="str">
        <f>IF(D101="","*",VLOOKUP(AI101,BS_ATIVIDADE[#Data],3,FALSE))</f>
        <v>MECANIZAÇÃO - ESMERILHADORA</v>
      </c>
      <c r="AK101" s="175"/>
      <c r="AL101" s="175"/>
      <c r="AM101" s="175"/>
      <c r="AN101" s="175"/>
      <c r="AO101" s="176"/>
      <c r="AP101" s="177"/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Fernanda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/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1424</v>
      </c>
      <c r="BK102" s="14" t="s">
        <v>1424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 t="s">
        <v>1425</v>
      </c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 t="s">
        <v>1426</v>
      </c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1427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1428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 t="s">
        <v>1429</v>
      </c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1430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1420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1415</v>
      </c>
      <c r="W119" s="135" t="s">
        <v>1431</v>
      </c>
      <c r="X119" s="152" t="s">
        <v>378</v>
      </c>
      <c r="Y119" s="129"/>
      <c r="Z119" s="129"/>
      <c r="AA119" s="71">
        <v>2</v>
      </c>
      <c r="AB119" s="59" t="s">
        <v>375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1432</v>
      </c>
      <c r="N127" s="149" t="s">
        <v>1433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1420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1434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1435</v>
      </c>
    </row>
  </sheetData>
  <protectedRanges>
    <protectedRange sqref="J6:K6 J25:K802" name="Range1_8_1"/>
    <protectedRange sqref="O6:Q6 O25:Q802" name="Range1_9_1"/>
    <protectedRange sqref="V6:Y6 W24 V25:Y82 V83 X83:Y83 V109 X109:Y109 V110:Y802 V84:Y108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1436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1437</v>
      </c>
      <c r="E3" s="186" t="s">
        <v>1438</v>
      </c>
      <c r="F3" s="186" t="s">
        <v>1439</v>
      </c>
      <c r="G3" s="186" t="s">
        <v>1440</v>
      </c>
      <c r="H3" s="186" t="s">
        <v>1441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1443</v>
      </c>
      <c r="D13" s="187">
        <v>9049</v>
      </c>
      <c r="E13" s="188">
        <v>46044</v>
      </c>
      <c r="F13" s="190" t="s">
        <v>1444</v>
      </c>
      <c r="G13" s="187" t="s">
        <v>1445</v>
      </c>
      <c r="H13" s="187"/>
    </row>
    <row r="14" spans="3:8">
      <c r="C14" s="187" t="s">
        <v>1443</v>
      </c>
      <c r="D14" s="187">
        <v>9044</v>
      </c>
      <c r="E14" s="188">
        <v>46044</v>
      </c>
      <c r="F14" s="190" t="s">
        <v>1446</v>
      </c>
      <c r="G14" s="187" t="s">
        <v>1447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1448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1449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1450</v>
      </c>
      <c r="C4" s="191" t="s">
        <v>1451</v>
      </c>
      <c r="D4" s="191" t="s">
        <v>1452</v>
      </c>
      <c r="E4" s="191" t="s">
        <v>1453</v>
      </c>
      <c r="F4" s="191" t="s">
        <v>547</v>
      </c>
      <c r="G4" s="191" t="s">
        <v>1454</v>
      </c>
    </row>
    <row r="5" spans="2:7">
      <c r="B5" s="192" t="s">
        <v>1455</v>
      </c>
      <c r="C5" s="192">
        <v>309525</v>
      </c>
      <c r="D5" s="192" t="s">
        <v>1456</v>
      </c>
      <c r="E5" s="192" t="s">
        <v>249</v>
      </c>
      <c r="F5" s="192" t="s">
        <v>1457</v>
      </c>
      <c r="G5" s="193">
        <v>46296</v>
      </c>
    </row>
    <row r="6" spans="2:7">
      <c r="B6" s="192" t="s">
        <v>1458</v>
      </c>
      <c r="C6" s="192">
        <v>257410</v>
      </c>
      <c r="D6" s="192" t="s">
        <v>1459</v>
      </c>
      <c r="E6" s="192" t="s">
        <v>249</v>
      </c>
      <c r="F6" s="192" t="s">
        <v>1457</v>
      </c>
      <c r="G6" s="193"/>
    </row>
    <row r="7" spans="2:7">
      <c r="B7" s="192" t="s">
        <v>1259</v>
      </c>
      <c r="C7" s="192">
        <v>256875</v>
      </c>
      <c r="D7" s="192" t="s">
        <v>1460</v>
      </c>
      <c r="E7" s="192" t="s">
        <v>249</v>
      </c>
      <c r="F7" s="192" t="s">
        <v>1457</v>
      </c>
      <c r="G7" s="193">
        <v>46296</v>
      </c>
    </row>
    <row r="8" spans="2:7">
      <c r="B8" s="192" t="s">
        <v>1461</v>
      </c>
      <c r="C8" s="192">
        <v>257278</v>
      </c>
      <c r="D8" s="192" t="s">
        <v>1462</v>
      </c>
      <c r="E8" s="192" t="s">
        <v>240</v>
      </c>
      <c r="F8" s="192" t="s">
        <v>1463</v>
      </c>
      <c r="G8" s="193">
        <v>46235</v>
      </c>
    </row>
    <row r="9" spans="2:7">
      <c r="B9" s="192" t="s">
        <v>1464</v>
      </c>
      <c r="C9" s="192">
        <v>257033</v>
      </c>
      <c r="D9" s="192" t="s">
        <v>1465</v>
      </c>
      <c r="E9" s="192" t="s">
        <v>240</v>
      </c>
      <c r="F9" s="192" t="s">
        <v>564</v>
      </c>
      <c r="G9" s="192" t="s">
        <v>1466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1467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1468</v>
      </c>
      <c r="B2" s="91" t="s">
        <v>1469</v>
      </c>
      <c r="C2" s="91" t="s">
        <v>7</v>
      </c>
      <c r="D2" s="92" t="s">
        <v>1175</v>
      </c>
      <c r="E2" s="92" t="s">
        <v>547</v>
      </c>
      <c r="F2" s="92" t="s">
        <v>1470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1471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MALHA CENTRAL</v>
      </c>
      <c r="E100" s="96" t="str">
        <f>IF(FN_MC!T101="","*",FN_MC!T101)</f>
        <v>PRV-POV</v>
      </c>
      <c r="F100" s="96">
        <f>IF(FN_MC!B101="","*",FN_MC!B101)</f>
        <v>46087</v>
      </c>
      <c r="G100" s="96" t="str">
        <f>IF(FN_MC!D101="","*",FN_MC!D101)</f>
        <v>E14</v>
      </c>
      <c r="H100" s="96" t="str">
        <f>IF(FN_MC!F101="","*",FN_MC!F101)</f>
        <v>MECANIZAÇÃO - ESMERILHADORA</v>
      </c>
      <c r="I100" s="96" t="str">
        <f>IF(FN_MC!H101="","*",FN_MC!H101)</f>
        <v>PIT2</v>
      </c>
      <c r="J100" s="96" t="str">
        <f>IF(FN_MC!I101="","*",FN_MC!I101)</f>
        <v>PIT2</v>
      </c>
      <c r="K100" s="96" t="str">
        <f>IF(FN_MC!M101="","*",FN_MC!M101)</f>
        <v>POU-ZPD</v>
      </c>
      <c r="L100" s="196" t="str">
        <f>IF(FN_MC!N101="","*",FN_MC!N101)</f>
        <v>175POU</v>
      </c>
      <c r="M100" s="97">
        <f>IF(FN_MC!J101="","*",FN_MC!J101)</f>
        <v>103</v>
      </c>
      <c r="N100" s="183">
        <f>IF(FN_MC!K101="","*",FN_MC!K101)</f>
        <v>2155.152</v>
      </c>
      <c r="O100" s="183" t="str">
        <f>IF(FN_MC!L101="","*",FN_MC!L101)</f>
        <v>-</v>
      </c>
      <c r="P100" s="107">
        <f>IF(FN_MC!O101="","*",FN_MC!O101)</f>
        <v>0.99930555555555556</v>
      </c>
      <c r="Q100" s="107">
        <f>IF(FN_MC!P101="","*",FN_MC!P101)</f>
        <v>4.1666666666666664E-2</v>
      </c>
      <c r="R100" s="96" t="str">
        <f>IF(FN_MC!Q101="","*",CONCATENATE(FN_MC!Q101," ",FN_MC!R101))</f>
        <v>20000 M</v>
      </c>
      <c r="S100" s="96" t="str">
        <f>IF(FN_MC!V101="","*",FN_MC!V101)</f>
        <v>Fernanda</v>
      </c>
      <c r="T100" s="96" t="str">
        <f>IF(FN_MC!W101="","*",FN_MC!W101)</f>
        <v>* Esmerilhar 13km/h de PIT a POU 2155,152 (PN que o A94 irá sair)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 xml:space="preserve"> 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1472</v>
      </c>
      <c r="D5" s="242"/>
      <c r="E5" s="242"/>
      <c r="F5" s="242"/>
      <c r="G5" s="242"/>
      <c r="H5" s="242"/>
      <c r="I5" s="242"/>
      <c r="J5" s="243"/>
      <c r="K5" s="244" t="s">
        <v>1473</v>
      </c>
      <c r="L5" s="245"/>
      <c r="M5" s="245"/>
      <c r="N5" s="245"/>
      <c r="O5" s="246" t="s">
        <v>1474</v>
      </c>
      <c r="P5" s="247"/>
      <c r="Q5" s="248"/>
    </row>
    <row r="6" spans="1:17" s="81" customFormat="1" ht="15.75" customHeight="1">
      <c r="A6" s="75" t="s">
        <v>1470</v>
      </c>
      <c r="B6" s="82" t="s">
        <v>1469</v>
      </c>
      <c r="C6" s="83" t="s">
        <v>1175</v>
      </c>
      <c r="D6" s="84" t="s">
        <v>1176</v>
      </c>
      <c r="E6" s="83" t="s">
        <v>1475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1476</v>
      </c>
      <c r="M6" s="116" t="s">
        <v>29</v>
      </c>
      <c r="N6" s="117" t="s">
        <v>1170</v>
      </c>
      <c r="O6" s="165" t="s">
        <v>1213</v>
      </c>
      <c r="P6" s="128"/>
      <c r="Q6" s="139" t="s">
        <v>1477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intervalo das 14:35h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em intervalo das 12:17h as 17:17h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Em inspeção as 14:42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>
        <f>IF(FN_MC!B101="","*",FN_MC!B101)</f>
        <v>46087</v>
      </c>
      <c r="B100" s="86" t="str">
        <f>IF(FN_MC!X101="","*",FN_MC!X101)</f>
        <v>*</v>
      </c>
      <c r="C100" s="87" t="str">
        <f>IF(FN_MC!S101="","*",FN_MC!S101)</f>
        <v>MALHA CENTRAL</v>
      </c>
      <c r="D100" s="87" t="str">
        <f>IF(FN_MC!T101="","*",FN_MC!T101)</f>
        <v>PRV-POV</v>
      </c>
      <c r="E100" s="87" t="str">
        <f>IF(FN_MC!D101="","*",FN_MC!D101)</f>
        <v>E14</v>
      </c>
      <c r="F100" s="87" t="str">
        <f>IF(FN_MC!H101="","*",FN_MC!H101)</f>
        <v>PIT2</v>
      </c>
      <c r="G100" s="87" t="str">
        <f>IF(FN_MC!M101="","*",FN_MC!M101)</f>
        <v>POU-ZPD</v>
      </c>
      <c r="H100" s="125">
        <f>IF(FN_MC!K101="","*",FN_MC!K101)</f>
        <v>2155.152</v>
      </c>
      <c r="I100" s="110">
        <f>IF(FN_MC!O101="","*",FN_MC!O101)</f>
        <v>0.99930555555555556</v>
      </c>
      <c r="J100" s="110">
        <f>IF(FN_MC!P101="","*",FN_MC!P101)</f>
        <v>4.1666666666666664E-2</v>
      </c>
      <c r="K100" s="118" t="str">
        <f>IF(FN_MC!AK101="","*",FN_MC!AK101)</f>
        <v>*</v>
      </c>
      <c r="L100" s="118" t="str">
        <f>IF(FN_MC!AM101="","*",FN_MC!AM101)</f>
        <v>*</v>
      </c>
      <c r="M100" s="118" t="str">
        <f>IF(FN_MC!AP101="","*",FN_MC!AP101)</f>
        <v>*</v>
      </c>
      <c r="N100" s="118" t="str">
        <f>IF(FN_MC!AM101="","*",FN_MC!AM101)</f>
        <v>*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1478</v>
      </c>
      <c r="C2" s="83" t="s">
        <v>1160</v>
      </c>
      <c r="D2" s="83" t="s">
        <v>1162</v>
      </c>
      <c r="E2" s="83" t="s">
        <v>1479</v>
      </c>
      <c r="F2" s="83" t="s">
        <v>1480</v>
      </c>
      <c r="G2" s="83" t="s">
        <v>1481</v>
      </c>
      <c r="H2" s="83" t="s">
        <v>1482</v>
      </c>
      <c r="I2" s="83" t="s">
        <v>1483</v>
      </c>
      <c r="J2" s="83" t="s">
        <v>1484</v>
      </c>
      <c r="K2" s="109" t="s">
        <v>1485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>
        <f>IF(FN_MC!B101="","*",FN_MC!B101)</f>
        <v>46087</v>
      </c>
      <c r="D96" s="101" t="str">
        <f>IF(FN_MC!D101="","*",FN_MC!D101)</f>
        <v>E14</v>
      </c>
      <c r="E96" s="101" t="str">
        <f>IF(FN_MC!H101="","*",FN_MC!H101)</f>
        <v>PIT2</v>
      </c>
      <c r="F96" s="114" t="str">
        <f>IF(FN_MC!M101="","*",FN_MC!M101)</f>
        <v>POU-ZPD</v>
      </c>
      <c r="G96" s="101" t="str">
        <f>IF(FN_MC!I101="","*",FN_MC!I101)</f>
        <v>PIT2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ESCALA</v>
      </c>
      <c r="I114" s="101" t="str">
        <f>IF(FN_MC!AC119="","*",FN_MC!AC119)</f>
        <v>*</v>
      </c>
      <c r="J114" s="102">
        <f>IF(FN_MC!AA119="","*",FN_MC!AA119)</f>
        <v>2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2026-03-06T18:46:57Z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