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54" documentId="8_{B6337239-1A00-434D-AAD0-422EA1FEB5AE}" xr6:coauthVersionLast="47" xr6:coauthVersionMax="47" xr10:uidLastSave="{AB6ED6EF-3864-442A-AEBE-DA0D2540A47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K35" i="16"/>
  <c r="L35" i="16"/>
  <c r="D35" i="16"/>
  <c r="E35" i="16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 s="1"/>
  <c r="N95" i="1" a="1"/>
  <c r="N95" i="1"/>
  <c r="L92" i="16" s="1"/>
  <c r="R95" i="1"/>
  <c r="S95" i="1" a="1"/>
  <c r="S95" i="1" s="1"/>
  <c r="D92" i="16" s="1"/>
  <c r="T95" i="1" a="1"/>
  <c r="T95" i="1"/>
  <c r="E92" i="16" s="1"/>
  <c r="AI95" i="1"/>
  <c r="AJ95" i="1"/>
  <c r="AK95" i="1"/>
  <c r="K94" i="11" s="1"/>
  <c r="AL95" i="1"/>
  <c r="AN95" i="1"/>
  <c r="AO95" i="1"/>
  <c r="BE95" i="1" s="1"/>
  <c r="AP95" i="1"/>
  <c r="M94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93" i="16" s="1"/>
  <c r="R96" i="1"/>
  <c r="S96" i="1" a="1"/>
  <c r="S96" i="1" s="1"/>
  <c r="D93" i="16" s="1"/>
  <c r="T96" i="1" a="1"/>
  <c r="T96" i="1"/>
  <c r="E93" i="16" s="1"/>
  <c r="AI96" i="1"/>
  <c r="AJ96" i="1"/>
  <c r="AK96" i="1"/>
  <c r="K95" i="11" s="1"/>
  <c r="AL96" i="1"/>
  <c r="AN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94" i="16" s="1"/>
  <c r="R97" i="1"/>
  <c r="S97" i="1" a="1"/>
  <c r="S97" i="1" s="1"/>
  <c r="D94" i="16" s="1"/>
  <c r="T97" i="1" a="1"/>
  <c r="T97" i="1"/>
  <c r="E94" i="16" s="1"/>
  <c r="AI97" i="1"/>
  <c r="AJ97" i="1"/>
  <c r="AK97" i="1"/>
  <c r="K96" i="11" s="1"/>
  <c r="AL97" i="1"/>
  <c r="AN97" i="1"/>
  <c r="AO97" i="1"/>
  <c r="BE97" i="1" s="1"/>
  <c r="AP97" i="1"/>
  <c r="M96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95" i="16" s="1"/>
  <c r="R98" i="1"/>
  <c r="S98" i="1" a="1"/>
  <c r="S98" i="1" s="1"/>
  <c r="D95" i="16" s="1"/>
  <c r="T98" i="1" a="1"/>
  <c r="T98" i="1"/>
  <c r="E95" i="16" s="1"/>
  <c r="AI98" i="1"/>
  <c r="AJ98" i="1"/>
  <c r="AK98" i="1"/>
  <c r="K97" i="11" s="1"/>
  <c r="AL98" i="1"/>
  <c r="AN98" i="1"/>
  <c r="AO98" i="1"/>
  <c r="BE98" i="1" s="1"/>
  <c r="AP98" i="1"/>
  <c r="M97" i="11" s="1"/>
  <c r="AQ98" i="1"/>
  <c r="BB98" i="1"/>
  <c r="BC98" i="1" a="1"/>
  <c r="BC98" i="1" s="1"/>
  <c r="BD98" i="1" a="1"/>
  <c r="BD98" i="1"/>
  <c r="BF98" i="1"/>
  <c r="BR98" i="1"/>
  <c r="BS98" i="1"/>
  <c r="BT98" i="1"/>
  <c r="A99" i="1"/>
  <c r="C99" i="1"/>
  <c r="G99" i="1"/>
  <c r="M99" i="1" a="1"/>
  <c r="M99" i="1" s="1"/>
  <c r="N99" i="1" a="1"/>
  <c r="N99" i="1"/>
  <c r="L96" i="16" s="1"/>
  <c r="R99" i="1"/>
  <c r="S99" i="1" a="1"/>
  <c r="S99" i="1" s="1"/>
  <c r="D96" i="16" s="1"/>
  <c r="T99" i="1" a="1"/>
  <c r="T99" i="1"/>
  <c r="E96" i="16" s="1"/>
  <c r="AI99" i="1"/>
  <c r="AJ99" i="1"/>
  <c r="AK99" i="1"/>
  <c r="K98" i="11" s="1"/>
  <c r="AL99" i="1"/>
  <c r="AN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97" i="16" s="1"/>
  <c r="R100" i="1"/>
  <c r="S100" i="1" a="1"/>
  <c r="S100" i="1" s="1"/>
  <c r="D97" i="16" s="1"/>
  <c r="T100" i="1" a="1"/>
  <c r="T100" i="1"/>
  <c r="E97" i="16" s="1"/>
  <c r="AI100" i="1"/>
  <c r="AJ100" i="1"/>
  <c r="AK100" i="1"/>
  <c r="K99" i="11" s="1"/>
  <c r="AL100" i="1"/>
  <c r="AN100" i="1"/>
  <c r="AO100" i="1"/>
  <c r="BE100" i="1" s="1"/>
  <c r="AP100" i="1"/>
  <c r="M99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98" i="16" s="1"/>
  <c r="R101" i="1"/>
  <c r="S101" i="1" a="1"/>
  <c r="S101" i="1" s="1"/>
  <c r="D98" i="16" s="1"/>
  <c r="T101" i="1" a="1"/>
  <c r="T101" i="1"/>
  <c r="E98" i="16" s="1"/>
  <c r="AI101" i="1"/>
  <c r="AJ101" i="1"/>
  <c r="AK101" i="1"/>
  <c r="K100" i="11" s="1"/>
  <c r="AL101" i="1"/>
  <c r="AN101" i="1"/>
  <c r="AO101" i="1"/>
  <c r="BE101" i="1" s="1"/>
  <c r="AP101" i="1"/>
  <c r="M100" i="11" s="1"/>
  <c r="AQ101" i="1"/>
  <c r="BB101" i="1"/>
  <c r="BC101" i="1" a="1"/>
  <c r="BC101" i="1" s="1"/>
  <c r="BD101" i="1" a="1"/>
  <c r="BD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/>
  <c r="L99" i="16" s="1"/>
  <c r="R102" i="1"/>
  <c r="S102" i="1" a="1"/>
  <c r="S102" i="1" s="1"/>
  <c r="D99" i="16" s="1"/>
  <c r="T102" i="1" a="1"/>
  <c r="T102" i="1"/>
  <c r="E99" i="16" s="1"/>
  <c r="AI102" i="1"/>
  <c r="AJ102" i="1"/>
  <c r="AK102" i="1"/>
  <c r="K101" i="11" s="1"/>
  <c r="AL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/>
  <c r="L100" i="16" s="1"/>
  <c r="R103" i="1"/>
  <c r="S103" i="1" a="1"/>
  <c r="S103" i="1" s="1"/>
  <c r="D100" i="16" s="1"/>
  <c r="T103" i="1" a="1"/>
  <c r="T103" i="1"/>
  <c r="E100" i="16" s="1"/>
  <c r="AI103" i="1"/>
  <c r="AJ103" i="1"/>
  <c r="AK103" i="1"/>
  <c r="K102" i="11" s="1"/>
  <c r="AL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/>
  <c r="L101" i="16" s="1"/>
  <c r="R104" i="1"/>
  <c r="S104" i="1" a="1"/>
  <c r="S104" i="1" s="1"/>
  <c r="D101" i="16" s="1"/>
  <c r="T104" i="1" a="1"/>
  <c r="T104" i="1"/>
  <c r="E101" i="16" s="1"/>
  <c r="AI104" i="1"/>
  <c r="AJ104" i="1"/>
  <c r="AK104" i="1"/>
  <c r="K103" i="11" s="1"/>
  <c r="AL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/>
  <c r="L102" i="16" s="1"/>
  <c r="R105" i="1"/>
  <c r="S105" i="1" a="1"/>
  <c r="S105" i="1" s="1"/>
  <c r="D102" i="16" s="1"/>
  <c r="T105" i="1" a="1"/>
  <c r="T105" i="1"/>
  <c r="E102" i="16" s="1"/>
  <c r="AI105" i="1"/>
  <c r="AJ105" i="1"/>
  <c r="AK105" i="1"/>
  <c r="K104" i="11" s="1"/>
  <c r="AL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O106" i="1"/>
  <c r="BE106" i="1" s="1"/>
  <c r="AP106" i="1"/>
  <c r="M105" i="11" s="1"/>
  <c r="AQ106" i="1"/>
  <c r="BB106" i="1"/>
  <c r="BC106" i="1" a="1"/>
  <c r="BC106" i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O107" i="1"/>
  <c r="BE107" i="1" s="1"/>
  <c r="AP107" i="1"/>
  <c r="M106" i="11" s="1"/>
  <c r="AQ107" i="1"/>
  <c r="BB107" i="1"/>
  <c r="BC107" i="1" a="1"/>
  <c r="BC107" i="1"/>
  <c r="BD107" i="1" a="1"/>
  <c r="BD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O108" i="1"/>
  <c r="BE108" i="1" s="1"/>
  <c r="AP108" i="1"/>
  <c r="M107" i="11" s="1"/>
  <c r="AQ108" i="1"/>
  <c r="BB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O110" i="1"/>
  <c r="BE110" i="1" s="1"/>
  <c r="AP110" i="1"/>
  <c r="M109" i="11" s="1"/>
  <c r="AQ110" i="1"/>
  <c r="BB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6" i="1" l="1"/>
  <c r="BQ507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649" i="1"/>
  <c r="BQ505" i="1"/>
  <c r="BQ499" i="1"/>
  <c r="BQ487" i="1"/>
  <c r="BQ481" i="1"/>
  <c r="BQ454" i="1"/>
  <c r="BQ263" i="1"/>
  <c r="BQ260" i="1"/>
  <c r="BQ254" i="1"/>
  <c r="BQ251" i="1"/>
  <c r="BQ248" i="1"/>
  <c r="BQ245" i="1"/>
  <c r="BQ242" i="1"/>
  <c r="BQ239" i="1"/>
  <c r="BQ236" i="1"/>
  <c r="BQ233" i="1"/>
  <c r="BQ230" i="1"/>
  <c r="K104" i="16"/>
  <c r="AM107" i="1"/>
  <c r="K101" i="16"/>
  <c r="AM104" i="1"/>
  <c r="K97" i="16"/>
  <c r="AM100" i="1"/>
  <c r="K95" i="16"/>
  <c r="AM98" i="1"/>
  <c r="K92" i="16"/>
  <c r="AM95" i="1"/>
  <c r="K105" i="16"/>
  <c r="AM108" i="1"/>
  <c r="K102" i="16"/>
  <c r="AM105" i="1"/>
  <c r="K99" i="16"/>
  <c r="AM102" i="1"/>
  <c r="K96" i="16"/>
  <c r="AM99" i="1"/>
  <c r="K94" i="16"/>
  <c r="AM97" i="1"/>
  <c r="K107" i="16"/>
  <c r="AM110" i="1"/>
  <c r="K103" i="16"/>
  <c r="AM106" i="1"/>
  <c r="K100" i="16"/>
  <c r="AM103" i="1"/>
  <c r="K98" i="16"/>
  <c r="AM101" i="1"/>
  <c r="K93" i="16"/>
  <c r="AM96" i="1"/>
  <c r="BD108" i="1" a="1"/>
  <c r="BD108" i="1" s="1"/>
  <c r="AN108" i="1"/>
  <c r="AN107" i="1"/>
  <c r="AN106" i="1"/>
  <c r="BD124" i="1" a="1"/>
  <c r="BD124" i="1" s="1"/>
  <c r="BD120" i="1" a="1"/>
  <c r="BD120" i="1" s="1"/>
  <c r="BD110" i="1" a="1"/>
  <c r="BD110" i="1" s="1"/>
  <c r="BD190" i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<sst xmlns="http://schemas.openxmlformats.org/spreadsheetml/2006/main" count="4579" uniqueCount="1417">
  <si>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</si>
  <si>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</si>
  <si>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</si>
  <si>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</si>
  <si>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</si>
  <si>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</si>
  <si>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</si>
  <si>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</si>
  <si>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</si>
  <si>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</si>
  <si>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</si>
  <si>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</si>
  <si>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</si>
  <si>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</si>
  <si>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</si>
  <si>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</si>
  <si>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</si>
  <si>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</si>
  <si>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</si>
  <si>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</si>
  <si>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</si>
  <si>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</si>
  <si>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</si>
  <si>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</si>
  <si>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</si>
  <si>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</si>
  <si>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</si>
  <si>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</si>
  <si>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</si>
  <si>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</si>
  <si>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</si>
  <si>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</si>
  <si>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</si>
  <si>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</si>
  <si>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</si>
  <si>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</si>
  <si>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</si>
  <si>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</si>
  <si>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</si>
  <si>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</si>
  <si>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</si>
  <si>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</si>
  <si>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</si>
  <si>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</si>
  <si>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</si>
  <si>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</si>
  <si>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</si>
  <si>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</si>
  <si>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</si>
  <si>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</si>
  <si>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</si>
  <si>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</si>
  <si>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</si>
  <si>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</si>
  <si>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</si>
  <si>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</si>
  <si>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</si>
  <si>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</si>
  <si>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</si>
  <si>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</si>
  <si>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</si>
  <si>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</si>
  <si>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</si>
  <si>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</si>
  <si>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</si>
  <si>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</si>
  <si>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</si>
  <si>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</si>
  <si>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</si>
  <si>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</si>
  <si>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</si>
  <si>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</si>
  <si>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</si>
  <si>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</si>
  <si>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</si>
  <si>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</si>
  <si>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</si>
  <si>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</si>
  <si>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</si>
  <si>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</si>
  <si>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</si>
  <si>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</si>
  <si>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</si>
  <si>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</si>
  <si>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</si>
  <si>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</si>
  <si>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</si>
  <si>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</si>
  <si>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</si>
  <si>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</si>
  <si>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</si>
  <si>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</si>
  <si>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</si>
  <si>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</si>
  <si>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</si>
  <si>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</si>
  <si>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</si>
  <si>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</si>
  <si>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</si>
  <si>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</si>
  <si>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</si>
  <si>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</si>
  <si>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</si>
  <si>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</si>
  <si>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</si>
  <si>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</si>
  <si>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</si>
  <si>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</si>
  <si>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</si>
  <si>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</si>
  <si>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</si>
  <si>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</si>
  <si>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</si>
  <si>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</si>
  <si>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</si>
  <si>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</si>
  <si>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</si>
  <si>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</si>
  <si>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</si>
  <si>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</si>
  <si>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</si>
  <si>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</si>
  <si>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</si>
  <si>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</si>
  <si>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</si>
  <si>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</si>
  <si>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</si>
  <si>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</si>
  <si>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</si>
  <si>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</si>
  <si>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</si>
  <si>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</si>
  <si>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</si>
  <si>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</si>
  <si>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</si>
  <si>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</si>
  <si>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</si>
  <si>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</si>
  <si>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</si>
  <si>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</si>
  <si>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</si>
  <si>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</si>
  <si>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</si>
  <si>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</si>
  <si>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</si>
  <si>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</si>
  <si>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</si>
  <si>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</si>
  <si>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</si>
  <si>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</si>
  <si>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</si>
  <si>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</si>
  <si>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</si>
  <si>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</si>
  <si>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</si>
  <si>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</si>
  <si>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</si>
  <si>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</si>
  <si>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</si>
  <si>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</si>
  <si>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</si>
  <si>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</si>
  <si>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</si>
  <si>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</si>
  <si>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</si>
  <si>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</si>
  <si>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</si>
  <si>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</si>
  <si>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</si>
  <si>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</si>
  <si>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</si>
  <si>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</si>
  <si>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</si>
  <si>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</si>
  <si>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</si>
  <si>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</si>
  <si>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</si>
  <si>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</si>
  <si>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</si>
  <si>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</si>
  <si>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</si>
  <si>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</si>
  <si>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</si>
  <si>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</si>
  <si>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</si>
  <si>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</si>
  <si>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</si>
  <si>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</si>
  <si>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</si>
  <si>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</si>
  <si>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</si>
  <si>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</si>
  <si>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</si>
  <si>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</si>
  <si>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</si>
  <si>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</si>
  <si>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</si>
  <si>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</si>
  <si>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</si>
  <si>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</si>
  <si>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</si>
  <si>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</si>
  <si>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</si>
  <si>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</si>
  <si>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</si>
  <si>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</si>
  <si>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</si>
  <si>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</si>
  <si>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</si>
  <si>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</si>
  <si>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</si>
  <si>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</si>
  <si>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</si>
  <si>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</si>
  <si>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</si>
  <si>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</si>
  <si>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</si>
  <si>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</si>
  <si>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</si>
  <si>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</si>
  <si>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</si>
  <si>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</si>
  <si>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</si>
  <si>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</si>
  <si>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</si>
  <si>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</si>
  <si>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</si>
  <si>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</si>
  <si>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</si>
  <si>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</si>
  <si>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</si>
  <si>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</si>
  <si>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</si>
  <si>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</si>
  <si>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</si>
  <si>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</si>
  <si>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</si>
  <si>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</si>
  <si>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</si>
  <si>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</si>
  <si>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</si>
  <si>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</si>
  <si>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</si>
  <si>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</si>
  <si>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</si>
  <si>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</si>
  <si>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</si>
  <si>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</si>
  <si>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</si>
  <si>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</si>
  <si>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</si>
  <si>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</si>
  <si>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</si>
  <si>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</si>
  <si>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</si>
  <si>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</si>
  <si>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</si>
  <si>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</si>
  <si>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</si>
  <si>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</si>
  <si>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</si>
  <si>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</si>
  <si>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</si>
  <si>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</si>
  <si>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</si>
  <si>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</si>
  <si>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</si>
  <si>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</si>
  <si>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</si>
  <si>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</si>
  <si>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</si>
  <si>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</si>
  <si>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</si>
  <si>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</si>
  <si>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</si>
  <si>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</si>
  <si>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</si>
  <si>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</si>
  <si>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</si>
  <si>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</si>
  <si>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</si>
  <si>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</si>
  <si>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</si>
  <si>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</si>
  <si>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</si>
  <si>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</si>
  <si>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</si>
  <si>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</si>
  <si>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</si>
  <si>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</si>
  <si>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</si>
  <si>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</si>
  <si>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</si>
  <si>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</si>
  <si>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</si>
  <si>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</si>
  <si>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</si>
  <si>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</si>
  <si>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</si>
  <si>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</si>
  <si>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</si>
  <si>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</si>
  <si>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</si>
  <si>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</si>
  <si>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</si>
  <si>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</si>
  <si>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</si>
  <si>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</si>
  <si>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</si>
  <si>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</si>
  <si>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</si>
  <si>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</si>
  <si>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</si>
  <si>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</si>
  <si>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</si>
  <si>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</si>
  <si>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</si>
  <si>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</si>
  <si>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</si>
  <si>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</si>
  <si>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</si>
  <si>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</si>
  <si>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</si>
  <si>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</si>
  <si>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</si>
  <si>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</si>
  <si>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</si>
  <si>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</si>
  <si>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</si>
  <si>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</si>
  <si>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</si>
  <si>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</si>
  <si>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</si>
  <si>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</si>
  <si>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</si>
  <si>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</si>
  <si>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</si>
  <si>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</si>
  <si>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</si>
  <si>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</si>
  <si>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</si>
  <si>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</si>
  <si>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</si>
  <si>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</si>
  <si>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</si>
  <si>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</si>
  <si>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</si>
  <si>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</si>
  <si>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</si>
  <si>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</si>
  <si>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</si>
  <si>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</si>
  <si>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</si>
  <si>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</si>
  <si>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</si>
  <si>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</si>
  <si>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</si>
  <si>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</si>
  <si>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</si>
  <si>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</si>
  <si>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</si>
  <si>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</si>
  <si>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</si>
  <si>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</si>
  <si>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</si>
  <si>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</si>
  <si>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</si>
  <si>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</si>
  <si>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</si>
  <si>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</si>
  <si>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</si>
  <si>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</si>
  <si>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</si>
  <si>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</si>
  <si>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</si>
  <si>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</si>
  <si>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</si>
  <si>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</si>
  <si>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</si>
  <si>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</si>
  <si>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</si>
  <si>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</si>
  <si>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</si>
  <si>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</si>
  <si>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</si>
  <si>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</si>
  <si>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</si>
  <si>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</si>
  <si>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</si>
  <si>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</si>
  <si>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</si>
  <si>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</si>
  <si>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</si>
  <si>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</si>
  <si>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</si>
  <si>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</si>
  <si>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</si>
  <si>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</si>
  <si>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</si>
  <si>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</si>
  <si>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</si>
  <si>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</si>
  <si>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</si>
  <si>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</si>
  <si>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</si>
  <si>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</si>
  <si>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</si>
  <si>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</si>
  <si>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</si>
  <si>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</si>
  <si>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</si>
  <si>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</si>
  <si>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</si>
  <si>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</si>
  <si>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</si>
  <si>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</si>
  <si>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</si>
  <si>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</si>
  <si>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</si>
  <si>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</si>
  <si>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</si>
  <si>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</si>
  <si>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</si>
  <si>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</si>
  <si>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</si>
  <si>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</si>
  <si>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</si>
  <si>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</si>
  <si>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</si>
  <si>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</si>
  <si>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</si>
  <si>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</si>
  <si>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</si>
  <si>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</si>
  <si>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</si>
  <si>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</si>
  <si>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</si>
  <si>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</si>
  <si>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</si>
  <si>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</si>
  <si>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</si>
  <si>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</si>
  <si>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</si>
  <si>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</si>
  <si>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</si>
  <si>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</si>
  <si>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</si>
  <si>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</si>
  <si>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</si>
  <si>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</si>
  <si>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</si>
  <si>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</si>
  <si>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</si>
  <si>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</si>
  <si>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</si>
  <si>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</si>
  <si>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</si>
  <si>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</si>
  <si>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</si>
  <si>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</si>
  <si>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</si>
  <si>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</si>
  <si>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</si>
  <si>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</si>
  <si>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</si>
  <si>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</si>
  <si>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</si>
  <si>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</si>
  <si>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</si>
  <si>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</si>
  <si>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</si>
  <si>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</si>
  <si>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</si>
  <si>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</si>
  <si>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</si>
  <si>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</si>
  <si>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</si>
  <si>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</si>
  <si>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</si>
  <si>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</si>
  <si>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</si>
  <si>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</si>
  <si>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</si>
  <si>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</si>
  <si>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</si>
  <si>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</si>
  <si>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</si>
  <si>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</si>
  <si>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</si>
  <si>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</si>
  <si>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</si>
  <si>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</si>
  <si>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</si>
  <si>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</si>
  <si>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</si>
  <si>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</si>
  <si>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</si>
  <si>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</si>
  <si>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</si>
  <si>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</si>
  <si>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</si>
  <si>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</si>
  <si>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</si>
  <si>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</si>
  <si>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</si>
  <si>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</si>
  <si>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</si>
  <si>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</si>
  <si>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</si>
  <si>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</si>
  <si>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</si>
  <si>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</si>
  <si>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</si>
  <si>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</si>
  <si>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</si>
  <si>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</si>
  <si>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</si>
  <si>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</si>
  <si>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</si>
  <si>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</si>
  <si>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</si>
  <si>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</si>
  <si>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</si>
  <si>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</si>
  <si>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</si>
  <si>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</si>
  <si>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</si>
  <si>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</si>
  <si>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</si>
  <si>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</si>
  <si>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</si>
  <si>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</si>
  <si>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</si>
  <si>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</si>
  <si>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</si>
  <si>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</si>
  <si>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</si>
  <si>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</si>
  <si>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</si>
  <si>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</si>
  <si>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</si>
  <si>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</si>
  <si>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</si>
  <si>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</si>
  <si>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</si>
  <si>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</si>
  <si>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</si>
  <si>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</si>
  <si>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</si>
  <si>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</si>
  <si>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</si>
  <si>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</si>
  <si>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</si>
  <si>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</si>
  <si>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</si>
  <si>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</si>
  <si>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</si>
  <si>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</si>
  <si>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</si>
  <si>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</si>
  <si>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</si>
  <si>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</si>
  <si>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</si>
  <si>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</si>
  <si>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</si>
  <si>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</si>
  <si>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</si>
  <si>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</si>
  <si>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</si>
  <si>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</si>
  <si>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</si>
  <si>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</si>
  <si>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</si>
  <si>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</si>
  <si>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</si>
  <si>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</si>
  <si>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</si>
  <si>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</si>
  <si>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</si>
  <si>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</si>
  <si>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</si>
  <si>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</si>
  <si>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</si>
  <si>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</si>
  <si>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</si>
  <si>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</si>
  <si>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</si>
  <si>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</si>
  <si>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</si>
  <si>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</si>
  <si>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</si>
  <si>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</si>
  <si>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</si>
  <si>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</si>
  <si>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</si>
  <si>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</si>
  <si>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</si>
  <si>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</si>
  <si>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</si>
  <si>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</si>
  <si>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</si>
  <si>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</si>
  <si>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</si>
  <si>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</si>
  <si>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</si>
  <si>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</si>
  <si>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</si>
  <si>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</si>
  <si>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</si>
  <si>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</si>
  <si>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</si>
  <si>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</si>
  <si>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</si>
  <si>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</si>
  <si>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</si>
  <si>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</si>
  <si>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</si>
  <si>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</si>
  <si>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</si>
  <si>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</si>
  <si>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</si>
  <si>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</si>
  <si>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</si>
  <si>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</si>
  <si>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</si>
  <si>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</si>
  <si>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</si>
  <si>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</si>
  <si>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</si>
  <si>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</si>
  <si>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</si>
  <si>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</si>
  <si>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</si>
  <si>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</si>
  <si>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</si>
  <si>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</si>
  <si>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</si>
  <si>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</si>
  <si>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</si>
  <si>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</si>
  <si>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</si>
  <si>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</si>
  <si>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</si>
  <si>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</si>
  <si>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</si>
  <si>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</si>
  <si>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</si>
  <si>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</si>
  <si>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</si>
  <si>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</si>
  <si>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</si>
  <si>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</si>
  <si>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</si>
  <si>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</si>
  <si>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</si>
  <si>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</si>
  <si>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</si>
  <si>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</si>
  <si>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</si>
  <si>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</si>
  <si>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</si>
  <si>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</si>
  <si>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</si>
  <si>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</si>
  <si>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</si>
  <si>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</si>
  <si>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</si>
  <si>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</si>
  <si>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</si>
  <si>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</si>
  <si>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</si>
  <si>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</si>
  <si>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</si>
  <si>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</si>
  <si>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</si>
  <si>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</si>
  <si>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</si>
  <si>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</si>
  <si>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</si>
  <si>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</si>
  <si>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</si>
  <si>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</si>
  <si>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</si>
  <si>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</si>
  <si>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</si>
  <si>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</si>
  <si>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</si>
  <si>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</si>
  <si>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</si>
  <si>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</si>
  <si>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</si>
  <si>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</si>
  <si>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</si>
  <si>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</si>
  <si>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</si>
  <si>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</si>
  <si>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</si>
  <si>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</si>
  <si>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</si>
  <si>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</si>
  <si>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</si>
  <si>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</si>
  <si>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</si>
  <si>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</si>
  <si>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</si>
  <si>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</si>
  <si>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</si>
  <si>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</si>
  <si>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</si>
  <si>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</si>
  <si>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</si>
  <si>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</si>
  <si>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</si>
  <si>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</si>
  <si>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</si>
  <si>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</si>
  <si>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</si>
  <si>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</si>
  <si>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</si>
  <si>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</si>
  <si>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</si>
  <si>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</si>
  <si>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</si>
  <si>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</si>
  <si>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</si>
  <si>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</si>
  <si>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</si>
  <si>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</si>
  <si>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</si>
  <si>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</si>
  <si>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</si>
  <si>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</si>
  <si>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</si>
  <si>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</si>
  <si>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</si>
  <si>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</si>
  <si>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</si>
  <si>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</si>
  <si>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</si>
  <si>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</si>
  <si>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</si>
  <si>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</si>
  <si>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</si>
  <si>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</si>
  <si>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</si>
  <si>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</si>
  <si>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</si>
  <si>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</si>
  <si>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</si>
  <si>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</si>
  <si>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</si>
  <si>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</si>
  <si>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</si>
  <si>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</si>
  <si>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</si>
  <si>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</si>
  <si>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</si>
  <si>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</si>
  <si>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</si>
  <si>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</si>
  <si>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</si>
  <si>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</si>
  <si>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</si>
  <si>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</si>
  <si>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</si>
  <si>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</si>
  <si>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</si>
  <si>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</si>
  <si>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</si>
  <si>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</si>
  <si>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</si>
  <si>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</si>
  <si>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</si>
  <si>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</si>
  <si>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</si>
  <si>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</si>
  <si>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</si>
  <si>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</si>
  <si>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</si>
  <si>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</si>
  <si>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</si>
  <si>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</si>
  <si>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</si>
  <si>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</si>
  <si>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</si>
  <si>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</si>
  <si>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</si>
  <si>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</si>
  <si>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</si>
  <si>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</si>
  <si>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</si>
  <si>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</si>
  <si>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</si>
  <si>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</si>
  <si>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</si>
  <si>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</si>
  <si>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</si>
  <si>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</si>
  <si>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</si>
  <si>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</si>
  <si>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</si>
  <si>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</si>
  <si>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</si>
  <si>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</si>
  <si>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</si>
  <si>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</si>
  <si>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</si>
  <si>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</si>
  <si>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</si>
  <si>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</si>
  <si>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</si>
  <si>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</si>
  <si>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</si>
  <si>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</si>
  <si>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</si>
  <si>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</si>
  <si>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</si>
  <si>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</si>
  <si>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</si>
  <si>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</si>
  <si>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</si>
  <si>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</si>
  <si>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</si>
  <si>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</si>
  <si>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</si>
  <si>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</si>
  <si>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</si>
  <si>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</si>
  <si>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</si>
  <si>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</si>
  <si>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</si>
  <si>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</si>
  <si>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</si>
  <si>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</si>
  <si>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</si>
  <si>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</si>
  <si>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</si>
  <si>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</si>
  <si>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</si>
  <si>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</si>
  <si>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</si>
  <si>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</si>
  <si>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</si>
  <si>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</si>
  <si>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</si>
  <si>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</si>
  <si>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</si>
  <si>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</si>
  <si>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</si>
  <si>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</si>
  <si>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</si>
  <si>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</si>
  <si>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</si>
  <si>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</si>
  <si>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</si>
  <si>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</si>
  <si>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</si>
  <si>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</si>
  <si>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</si>
  <si>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</si>
  <si>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</si>
  <si>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</si>
  <si>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</si>
  <si>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</si>
  <si>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</si>
  <si>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</si>
  <si>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</si>
  <si>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</si>
  <si>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</si>
  <si>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</si>
  <si>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</si>
  <si>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</si>
  <si>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</si>
  <si>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</si>
  <si>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</si>
  <si>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</si>
  <si>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</si>
  <si>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</si>
  <si>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</si>
  <si>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</si>
  <si>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</si>
  <si>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</si>
  <si>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</si>
  <si>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</si>
  <si>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</si>
  <si>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</si>
  <si>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</si>
  <si>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</si>
  <si>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</si>
  <si>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</si>
  <si>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</si>
  <si>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</si>
  <si>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</si>
  <si>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</si>
  <si>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</si>
  <si>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</si>
  <si>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</si>
  <si>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</si>
  <si>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</si>
  <si>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</si>
  <si>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</si>
  <si>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</si>
  <si>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</si>
  <si>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</si>
  <si>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</si>
  <si>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</si>
  <si>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</si>
  <si>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</si>
  <si>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</si>
  <si>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</si>
  <si>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</si>
  <si>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</si>
  <si>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</si>
  <si>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</si>
  <si>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</si>
  <si>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</si>
  <si>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</si>
  <si>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</si>
  <si>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</si>
  <si>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</si>
  <si>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</si>
  <si>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</si>
  <si>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</si>
  <si>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</si>
  <si>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</si>
  <si>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</si>
  <si>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</si>
  <si>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</si>
  <si>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</si>
  <si>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</si>
  <si>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</si>
  <si>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</si>
  <si>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</si>
  <si>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</si>
  <si>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</si>
  <si>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</si>
  <si>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</si>
  <si>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</si>
  <si>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</si>
  <si>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</si>
  <si>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</si>
  <si>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</si>
  <si>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</si>
  <si>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</si>
  <si>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</si>
  <si>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</si>
  <si>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</si>
  <si>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</si>
  <si>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</si>
  <si>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</si>
  <si>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</si>
  <si>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</si>
  <si>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</si>
  <si>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</si>
  <si>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</si>
  <si>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</si>
  <si>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</si>
  <si>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</si>
  <si>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</si>
  <si>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</si>
  <si>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</si>
  <si>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</si>
  <si>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</si>
  <si>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</si>
  <si>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</si>
  <si>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</si>
  <si>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</si>
  <si>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</si>
  <si>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</si>
  <si>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</si>
  <si>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</si>
  <si>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</si>
  <si>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</si>
  <si>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</si>
  <si>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</si>
  <si>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</si>
  <si>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</si>
  <si>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</si>
  <si>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</si>
  <si>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</si>
  <si>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</si>
  <si>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</si>
  <si>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</si>
  <si>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</si>
  <si>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</si>
  <si>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</si>
  <si>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</si>
  <si>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</si>
  <si>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</si>
  <si>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</si>
  <si>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</si>
  <si>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</si>
  <si>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</si>
  <si>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</si>
  <si>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</si>
  <si>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</si>
  <si>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</si>
  <si>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</si>
  <si>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</si>
  <si>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</si>
  <si>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</si>
  <si>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</si>
  <si>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</si>
  <si>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</si>
  <si>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</si>
  <si>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</si>
  <si>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</si>
  <si>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</si>
  <si>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</si>
  <si>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</si>
  <si>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</si>
  <si>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</si>
  <si>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</si>
  <si>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</si>
  <si>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</si>
  <si>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</si>
  <si>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</si>
  <si>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</si>
  <si>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</si>
  <si>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</si>
  <si>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</si>
  <si>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</si>
  <si>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</si>
  <si>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</si>
  <si>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</si>
  <si>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</si>
  <si>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</si>
  <si>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</si>
  <si>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</si>
  <si>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</si>
  <si>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</si>
  <si>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</si>
  <si>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</si>
  <si>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</si>
  <si>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</si>
  <si>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</si>
  <si>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</si>
  <si>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</si>
  <si>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</si>
  <si>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</si>
  <si>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</si>
  <si>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</si>
  <si>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</si>
  <si>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</si>
  <si>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</si>
  <si>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</si>
  <si>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</si>
  <si>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</si>
  <si>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</si>
  <si>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</si>
  <si>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</si>
  <si>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</si>
  <si>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</si>
  <si>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</si>
  <si>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</si>
  <si>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</si>
  <si>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</si>
  <si>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</si>
  <si>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</si>
  <si>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</si>
  <si>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</si>
  <si>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</si>
  <si>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</si>
  <si>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</si>
  <si>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</si>
  <si>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</si>
  <si>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</si>
  <si>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</si>
  <si>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</si>
  <si>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</si>
  <si>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</si>
  <si>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</si>
  <si>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</si>
  <si>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</si>
  <si>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</si>
  <si>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</si>
  <si>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</si>
  <si>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</si>
  <si>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</si>
  <si>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</si>
  <si>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</si>
  <si>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</si>
  <si>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</si>
  <si>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</si>
  <si>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</si>
  <si>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</si>
  <si>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</si>
  <si>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</si>
  <si>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</si>
  <si>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</si>
  <si>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</si>
  <si>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</si>
  <si>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</si>
  <si>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</si>
  <si>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</si>
  <si>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</si>
  <si>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</si>
  <si>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</si>
  <si>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</si>
  <si>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</si>
  <si>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</si>
  <si>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</si>
  <si>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</si>
  <si>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</si>
  <si>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</si>
  <si>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</si>
  <si>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</si>
  <si>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</si>
  <si>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</si>
  <si>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</si>
  <si>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</si>
  <si>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</si>
  <si>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</si>
  <si>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</si>
  <si>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</si>
  <si>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</si>
  <si>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</si>
  <si>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</si>
  <si>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</si>
  <si>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</si>
  <si>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</si>
  <si>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</si>
  <si>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</si>
  <si>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</si>
  <si>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</si>
  <si>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</si>
  <si>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</si>
  <si>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</si>
  <si>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</si>
  <si>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</si>
  <si>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</si>
  <si>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</si>
  <si>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</si>
  <si>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</si>
  <si>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</si>
  <si>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</si>
  <si>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</si>
  <si>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</si>
  <si>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</si>
  <si>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</si>
  <si>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</si>
  <si>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</si>
  <si>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</si>
  <si>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</si>
  <si>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</si>
  <si>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</si>
  <si>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</si>
  <si>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</si>
  <si>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</si>
  <si>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</si>
  <si>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</si>
  <si>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</si>
  <si>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</si>
  <si>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</si>
  <si>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</si>
  <si>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</si>
  <si>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</si>
  <si>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</si>
  <si>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</si>
  <si>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</si>
  <si>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</si>
  <si>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</si>
  <si>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</si>
  <si>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</si>
  <si>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</si>
  <si>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</si>
  <si>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</si>
  <si>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</si>
  <si>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</si>
  <si>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</si>
  <si>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</si>
  <si>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</si>
  <si>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</si>
  <si>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</si>
  <si>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</si>
  <si>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</si>
  <si>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</si>
  <si>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</si>
  <si>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</si>
  <si>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</si>
  <si>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</si>
  <si>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</si>
  <si>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</si>
  <si>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</si>
  <si>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</si>
  <si>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</si>
  <si>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</si>
  <si>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</si>
  <si>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</si>
  <si>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</si>
  <si>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</si>
  <si>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</si>
  <si>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</si>
  <si>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</si>
  <si>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</si>
  <si>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</si>
  <si>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</si>
  <si>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</si>
  <si>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</si>
  <si>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</si>
  <si>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</si>
  <si>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</si>
  <si>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</si>
  <si>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</si>
  <si>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</si>
  <si>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</si>
  <si>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</si>
  <si>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</si>
  <si>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</si>
  <si>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</si>
  <si>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</si>
  <si>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</si>
  <si>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</si>
  <si>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</si>
  <si>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</si>
  <si>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</si>
  <si>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</si>
  <si>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</si>
  <si>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</si>
  <si>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</si>
  <si>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</si>
  <si>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</si>
  <si>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</si>
  <si>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</si>
  <si>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</si>
  <si>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</si>
  <si>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</si>
  <si>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</si>
  <si>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</si>
  <si>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</si>
  <si>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</si>
  <si>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</si>
  <si>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</si>
  <si>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</si>
  <si>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</si>
  <si>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</si>
  <si>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</si>
  <si>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</si>
  <si>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</si>
  <si>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</si>
  <si>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</si>
  <si>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</si>
  <si>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</si>
  <si>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</si>
  <si>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</si>
  <si>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</si>
  <si>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</si>
  <si>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</si>
  <si>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</si>
  <si>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</si>
  <si>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</si>
  <si>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</si>
  <si>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</si>
  <si>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</si>
  <si>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</si>
  <si>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</si>
  <si>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</si>
  <si>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</si>
  <si>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</si>
  <si>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</si>
  <si>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</si>
  <si>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</si>
  <si>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</si>
  <si>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</si>
  <si>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</si>
  <si>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</si>
  <si>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</si>
  <si>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</si>
  <si>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</si>
  <si>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</si>
  <si>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</si>
  <si>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</si>
  <si>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</si>
  <si>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</si>
  <si>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</si>
  <si>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</si>
  <si>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</si>
  <si>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</si>
  <si>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</si>
  <si>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</si>
  <si>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</si>
  <si>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</si>
  <si>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</si>
  <si>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</si>
  <si>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</si>
  <si>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</si>
  <si>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</si>
  <si>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</si>
  <si>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</si>
  <si>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</si>
  <si>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</si>
  <si>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</si>
  <si>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</si>
  <si>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</si>
  <si>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</si>
  <si>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</si>
  <si>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</si>
  <si>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</si>
  <si>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</si>
  <si>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</si>
  <si>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</si>
  <si>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</si>
  <si>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</si>
  <si>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</si>
  <si>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</si>
  <si>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</si>
  <si>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</si>
  <si>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</si>
  <si>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</si>
  <si>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</si>
  <si>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</si>
  <si>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</si>
  <si>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</si>
  <si>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</si>
  <si>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</si>
  <si>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</si>
  <si>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</si>
  <si>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</si>
  <si>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</si>
  <si>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</si>
  <si>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</si>
  <si>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</si>
  <si>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</si>
  <si>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</si>
  <si>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</si>
  <si>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</si>
  <si>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</si>
  <si>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</si>
  <si>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</si>
  <si>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</si>
  <si>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</si>
  <si>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</si>
  <si>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</si>
  <si>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</si>
  <si>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</si>
  <si>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</si>
  <si>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</si>
  <si>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</si>
  <si>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</si>
  <si>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</si>
  <si>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</si>
  <si>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</si>
  <si>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</si>
  <si>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</si>
  <si>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</si>
  <si>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</si>
  <si>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Previsão de MC1 as 10h</t>
  </si>
  <si>
    <t>Protno as 07:50h - Aguardando melhorar o clima no local</t>
  </si>
  <si>
    <t>TGR-TIN</t>
  </si>
  <si>
    <t>TGRTIN</t>
  </si>
  <si>
    <t>Verificando equipe</t>
  </si>
  <si>
    <t>Pronto as 08:04h Aguardando melhorar clima no local</t>
  </si>
  <si>
    <t>Augusto/ Efraim</t>
  </si>
  <si>
    <t>2 (Eder e Maicon)</t>
  </si>
  <si>
    <t>MC1 as 07:49h - Licença as 08:23h</t>
  </si>
  <si>
    <t>TMI</t>
  </si>
  <si>
    <t>TMITCS</t>
  </si>
  <si>
    <t>Ronda 7 dias</t>
  </si>
  <si>
    <t>POSPNV</t>
  </si>
  <si>
    <t>Antonio Bezerra</t>
  </si>
  <si>
    <t>Troca de fixação</t>
  </si>
  <si>
    <t>Anotnio bezerra</t>
  </si>
  <si>
    <t>Inspeção da Infra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</si>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</sst>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X21" activePane="topRight" state="frozen"/>
      <selection pane="topRight" activeCell="X48" sqref="X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907</v>
      </c>
      <c r="E34" s="185">
        <v>27</v>
      </c>
      <c r="F34" s="134" t="s">
        <v>822</v>
      </c>
      <c r="G34" s="8" t="str">
        <f>IF(D34="","*",VLOOKUP(F34,BS_ATIVIDADE[#All],3,FALSE))</f>
        <v>SOLDA</v>
      </c>
      <c r="H34" s="135" t="s">
        <v>225</v>
      </c>
      <c r="I34" s="135" t="s">
        <v>640</v>
      </c>
      <c r="J34" s="151">
        <v>98</v>
      </c>
      <c r="K34" s="151">
        <v>548.14499999999998</v>
      </c>
      <c r="L34" s="71" t="s">
        <v>640</v>
      </c>
      <c r="M34" s="149" t="s">
        <v>221</v>
      </c>
      <c r="N34" s="149" t="s">
        <v>225</v>
      </c>
      <c r="O34" s="135">
        <v>0.375</v>
      </c>
      <c r="P34" s="135">
        <v>0.125</v>
      </c>
      <c r="Q34" s="71">
        <v>2</v>
      </c>
      <c r="R34" s="9" t="s">
        <v>643</v>
      </c>
      <c r="S34" s="180" t="s">
        <v>8</v>
      </c>
      <c r="T34" s="180" t="s">
        <v>216</v>
      </c>
      <c r="U34" s="199" t="s">
        <v>215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 t="s">
        <v>1350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ELSON (TF-526)46057</v>
      </c>
      <c r="B38" s="133">
        <v>46057</v>
      </c>
      <c r="C38" s="7">
        <f>IF(BS_CONTROLE[[#This Row],[DATA]]="","",WEEKNUM(BS_CONTROLE[[#This Row],[DATA]]))</f>
        <v>6</v>
      </c>
      <c r="D38" s="45" t="s">
        <v>932</v>
      </c>
      <c r="E38" s="185">
        <v>6</v>
      </c>
      <c r="F38" s="134" t="s">
        <v>822</v>
      </c>
      <c r="G38" s="8" t="s">
        <v>823</v>
      </c>
      <c r="H38" s="135" t="s">
        <v>208</v>
      </c>
      <c r="I38" s="135" t="s">
        <v>640</v>
      </c>
      <c r="J38" s="151">
        <v>74</v>
      </c>
      <c r="K38" s="151">
        <v>498.9</v>
      </c>
      <c r="L38" s="71" t="s">
        <v>640</v>
      </c>
      <c r="M38" s="149" t="s">
        <v>204</v>
      </c>
      <c r="N38" s="149" t="s">
        <v>209</v>
      </c>
      <c r="O38" s="135">
        <v>0.41666666666666669</v>
      </c>
      <c r="P38" s="135">
        <v>0.125</v>
      </c>
      <c r="Q38" s="71">
        <v>2</v>
      </c>
      <c r="R38" s="9" t="s">
        <v>643</v>
      </c>
      <c r="S38" s="180" t="s">
        <v>8</v>
      </c>
      <c r="T38" s="180" t="s">
        <v>118</v>
      </c>
      <c r="U38" s="199" t="s">
        <v>11</v>
      </c>
      <c r="V38" s="143" t="s">
        <v>1313</v>
      </c>
      <c r="W38" s="135" t="s">
        <v>1314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499TGR1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TBR-TGR</v>
      </c>
      <c r="AN38" s="175" t="str">
        <f>IF(BS_CONTROLE[[#This Row],[SB]]=0, "-", BS_CONTROLE[[#This Row],[SB]])</f>
        <v>499TGR2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498.9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IF(D38="","*",IFERROR(IF(ISODD(COUNT(AS38:AX40)),"ERRO",SUM((AT38-AS38),(AV38-AU38),(AX38-AW38))),"ERRO"))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BASE_MAPA!$B$2:$B$420, BASE_MAPA!$G$2:$G$420), "ERRO")</f>
        <v>MARCO INICIAL - ALTO ARAGUAIA</v>
      </c>
      <c r="BF38" s="178" t="str">
        <f>IF(BS_CONTROLE[[#This Row],[Responsavel pelo boletim]]=0, "-", BS_CONTROLE[[#This Row],[Responsavel pelo boletim]])</f>
        <v>Bruno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 t="s">
        <v>1351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t="23.25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1352</v>
      </c>
      <c r="W41" s="135" t="s">
        <v>1327</v>
      </c>
      <c r="X41" s="152" t="s">
        <v>1004</v>
      </c>
      <c r="Y41" s="129" t="s">
        <v>1007</v>
      </c>
      <c r="Z41" s="129"/>
      <c r="AA41" s="71" t="s">
        <v>1353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 t="s">
        <v>1354</v>
      </c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1355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1356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1357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A7146057</v>
      </c>
      <c r="B46" s="133">
        <v>46057</v>
      </c>
      <c r="C46" s="7">
        <f>IF(BS_CONTROLE[[#This Row],[DATA]]="","",WEEKNUM(BS_CONTROLE[[#This Row],[DATA]]))</f>
        <v>6</v>
      </c>
      <c r="D46" s="45" t="s">
        <v>753</v>
      </c>
      <c r="E46" s="185">
        <v>39</v>
      </c>
      <c r="F46" s="134" t="s">
        <v>783</v>
      </c>
      <c r="G46" s="8" t="str">
        <f>IF(D46="","*",VLOOKUP(F46,BS_ATIVIDADE[#All],3,FALSE))</f>
        <v>OUTROS</v>
      </c>
      <c r="H46" s="135" t="s">
        <v>547</v>
      </c>
      <c r="I46" s="135" t="s">
        <v>1358</v>
      </c>
      <c r="J46" s="151">
        <v>103</v>
      </c>
      <c r="K46" s="151">
        <v>1585.5</v>
      </c>
      <c r="L46" s="71">
        <v>1533.5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46" s="135">
        <v>0.375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" s="199" t="str">
        <f>IFERROR(_xlfn.XLOOKUP(J46, BASE_MAPA!$B$2:$B$420, BASE_MAPA!$G$2:$G$420), "ERRO")</f>
        <v>OURO VERDE - LIGAÇÃO</v>
      </c>
      <c r="V46" s="143" t="s">
        <v>1359</v>
      </c>
      <c r="W46" s="135" t="s">
        <v>1360</v>
      </c>
      <c r="X46" s="152" t="s">
        <v>1004</v>
      </c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OUTRAS ATIVIDADES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PTRPNV</v>
      </c>
      <c r="AL46" s="175" t="str">
        <f>IF(BS_CONTROLE[[#This Row],[Local - Encerramento]]=0, "-", BS_CONTROLE[[#This Row],[Local - Encerramento]])</f>
        <v>POSPNV</v>
      </c>
      <c r="AM46" s="175" t="str">
        <f>IF(BS_CONTROLE[[#This Row],[Entre - Estações]]=0, "-", BS_CONTROLE[[#This Row],[Entre - Estações]])</f>
        <v>PNV-PTR</v>
      </c>
      <c r="AN46" s="175" t="str">
        <f>IF(BS_CONTROLE[[#This Row],[SB]]=0, "-", BS_CONTROLE[[#This Row],[SB]])</f>
        <v>PTRPNV</v>
      </c>
      <c r="AO46" s="176">
        <f>IF(BS_CONTROLE[[#This Row],[SUB]]=0, "-", BS_CONTROLE[[#This Row],[SUB]])</f>
        <v>103</v>
      </c>
      <c r="AP46" s="177">
        <f>IF(BS_CONTROLE[[#This Row],[KM - Inicio]]=0, "-", BS_CONTROLE[[#This Row],[KM - Inicio]])</f>
        <v>1585.5</v>
      </c>
      <c r="AQ46" s="177">
        <f>IF(BS_CONTROLE[[#This Row],[KM - Fim]]=0, "-", BS_CONTROLE[[#This Row],[KM - Fim]])</f>
        <v>1533.5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" s="200" t="str">
        <f>IFERROR(_xlfn.XLOOKUP(AO46, BASE_MAPA!$B$2:$B$420, BASE_MAPA!$G$2:$G$420), "ERRO")</f>
        <v>OURO VERDE - LIGAÇÃO</v>
      </c>
      <c r="BF46" s="178" t="str">
        <f>IF(BS_CONTROLE[[#This Row],[Responsavel pelo boletim]]=0, "-", BS_CONTROLE[[#This Row],[Responsavel pelo boletim]])</f>
        <v>Antonio Bezerra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A1746057</v>
      </c>
      <c r="B47" s="133">
        <v>46057</v>
      </c>
      <c r="C47" s="7">
        <f>IF(BS_CONTROLE[[#This Row],[DATA]]="","",WEEKNUM(BS_CONTROLE[[#This Row],[DATA]]))</f>
        <v>6</v>
      </c>
      <c r="D47" s="45" t="s">
        <v>717</v>
      </c>
      <c r="E47" s="185">
        <v>40</v>
      </c>
      <c r="F47" s="134" t="s">
        <v>710</v>
      </c>
      <c r="G47" s="8" t="str">
        <f>IF(D47="","*",VLOOKUP(F47,BS_ATIVIDADE[#All],3,FALSE))</f>
        <v>INFRAESTRUTURA</v>
      </c>
      <c r="H47" s="135" t="s">
        <v>552</v>
      </c>
      <c r="I47" s="135" t="s">
        <v>562</v>
      </c>
      <c r="J47" s="151">
        <v>103</v>
      </c>
      <c r="K47" s="151">
        <v>1613</v>
      </c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7" s="135">
        <v>0.375</v>
      </c>
      <c r="P47" s="135">
        <v>4.1666666666666664E-2</v>
      </c>
      <c r="Q47" s="71">
        <v>1</v>
      </c>
      <c r="R47" s="9" t="str">
        <f>IFERROR(_xlfn.XLOOKUP(F47, BS_ATIVIDADE[ATIVIDADE],BS_ATIVIDADE[UNIDADE] ), "*")</f>
        <v>Nº DE ITENS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7" s="199" t="str">
        <f>IFERROR(_xlfn.XLOOKUP(J47, BASE_MAPA!$B$2:$B$420, BASE_MAPA!$G$2:$G$420), "ERRO")</f>
        <v>OURO VERDE - LIGAÇÃO</v>
      </c>
      <c r="V47" s="143" t="s">
        <v>1361</v>
      </c>
      <c r="W47" s="135" t="s">
        <v>1362</v>
      </c>
      <c r="X47" s="152" t="s">
        <v>1004</v>
      </c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INFRAESTRUTURA</v>
      </c>
      <c r="AJ47" s="8" t="str">
        <f>IF(D47="","*",VLOOKUP(AI47,BS_ATIVIDADE[#Data],3,FALSE))</f>
        <v>INFRAESTRUTURA</v>
      </c>
      <c r="AK47" s="175" t="str">
        <f>IF(BS_CONTROLE[[#This Row],[Local - Partida]]=0, "-", BS_CONTROLE[[#This Row],[Local - Partida]])</f>
        <v>PPGPTR</v>
      </c>
      <c r="AL47" s="175" t="str">
        <f>IF(BS_CONTROLE[[#This Row],[Local - Encerramento]]=0, "-", BS_CONTROLE[[#This Row],[Local - Encerramento]])</f>
        <v>PSGPAR</v>
      </c>
      <c r="AM47" s="175" t="str">
        <f>IF(BS_CONTROLE[[#This Row],[Entre - Estações]]=0, "-", BS_CONTROLE[[#This Row],[Entre - Estações]])</f>
        <v>PTR-PPG</v>
      </c>
      <c r="AN47" s="175" t="str">
        <f>IF(BS_CONTROLE[[#This Row],[SB]]=0, "-", BS_CONTROLE[[#This Row],[SB]])</f>
        <v>PPGPTR</v>
      </c>
      <c r="AO47" s="176">
        <f>IF(BS_CONTROLE[[#This Row],[SUB]]=0, "-", BS_CONTROLE[[#This Row],[SUB]])</f>
        <v>103</v>
      </c>
      <c r="AP47" s="177">
        <f>IF(BS_CONTROLE[[#This Row],[KM - Inicio]]=0, "-", BS_CONTROLE[[#This Row],[KM - Inicio]])</f>
        <v>1613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Nº DE ITENS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7" s="200" t="str">
        <f>IFERROR(_xlfn.XLOOKUP(AO47, BASE_MAPA!$B$2:$B$420, BASE_MAPA!$G$2:$G$420), "ERRO")</f>
        <v>OURO VERDE - LIGAÇÃO</v>
      </c>
      <c r="BF47" s="178" t="str">
        <f>IF(BS_CONTROLE[[#This Row],[Responsavel pelo boletim]]=0, "-", BS_CONTROLE[[#This Row],[Responsavel pelo boletim]])</f>
        <v>Anotnio bezerra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1363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1364</v>
      </c>
      <c r="E3" s="186" t="s">
        <v>1365</v>
      </c>
      <c r="F3" s="186" t="s">
        <v>1366</v>
      </c>
      <c r="G3" s="186" t="s">
        <v>1367</v>
      </c>
      <c r="H3" s="186" t="s">
        <v>1368</v>
      </c>
    </row>
    <row r="4" spans="3:8">
      <c r="C4" s="187" t="s">
        <v>869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1369</v>
      </c>
      <c r="G6" s="187"/>
      <c r="H6" s="187"/>
    </row>
    <row r="7" spans="3:8">
      <c r="C7" s="187" t="s">
        <v>878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878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878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1370</v>
      </c>
      <c r="D12" s="187">
        <v>9049</v>
      </c>
      <c r="E12" s="188">
        <v>46044</v>
      </c>
      <c r="F12" s="190" t="s">
        <v>1371</v>
      </c>
      <c r="G12" s="187" t="s">
        <v>1372</v>
      </c>
      <c r="H12" s="187"/>
    </row>
    <row r="13" spans="3:8">
      <c r="C13" s="187" t="s">
        <v>1370</v>
      </c>
      <c r="D13" s="187">
        <v>9044</v>
      </c>
      <c r="E13" s="188">
        <v>46044</v>
      </c>
      <c r="F13" s="190" t="s">
        <v>1373</v>
      </c>
      <c r="G13" s="187" t="s">
        <v>1374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787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787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1375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1376</v>
      </c>
      <c r="B2" s="91" t="s">
        <v>1377</v>
      </c>
      <c r="C2" s="91" t="s">
        <v>636</v>
      </c>
      <c r="D2" s="92" t="s">
        <v>1210</v>
      </c>
      <c r="E2" s="92" t="s">
        <v>4</v>
      </c>
      <c r="F2" s="92" t="s">
        <v>1378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1379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46057</v>
      </c>
      <c r="G35" s="96" t="str">
        <f>IF(FN_MC!D38="","*",FN_MC!D38)</f>
        <v>ELSON (TF-526)</v>
      </c>
      <c r="H35" s="96" t="str">
        <f>IF(FN_MC!F38="","*",FN_MC!F38)</f>
        <v>PDM - SOLDA</v>
      </c>
      <c r="I35" s="96" t="str">
        <f>IF(FN_MC!H38="","*",FN_MC!H38)</f>
        <v>499TGR1</v>
      </c>
      <c r="J35" s="96" t="str">
        <f>IF(FN_MC!I38="","*",FN_MC!I38)</f>
        <v>-</v>
      </c>
      <c r="K35" s="96" t="str">
        <f>IF(FN_MC!M38="","*",FN_MC!M38)</f>
        <v>TBR-TGR</v>
      </c>
      <c r="L35" s="196" t="str">
        <f>IF(FN_MC!N38="","*",FN_MC!N38)</f>
        <v>499TGR2</v>
      </c>
      <c r="M35" s="97">
        <f>IF(FN_MC!J38="","*",FN_MC!J38)</f>
        <v>74</v>
      </c>
      <c r="N35" s="183">
        <f>IF(FN_MC!K38="","*",FN_MC!K38)</f>
        <v>498.9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0.125</v>
      </c>
      <c r="R35" s="96" t="str">
        <f>IF(FN_MC!Q38="","*",CONCATENATE(FN_MC!Q38," ",FN_MC!R38))</f>
        <v>2 Nº DE SOLDA</v>
      </c>
      <c r="S35" s="96" t="str">
        <f>IF(FN_MC!V38="","*",FN_MC!V38)</f>
        <v>Bruno</v>
      </c>
      <c r="T35" s="96" t="str">
        <f>IF(FN_MC!W38="","*",FN_MC!W38)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POV-PRV</v>
      </c>
      <c r="F43" s="96">
        <f>IF(FN_MC!B46="","*",FN_MC!B46)</f>
        <v>46057</v>
      </c>
      <c r="G43" s="96" t="str">
        <f>IF(FN_MC!D46="","*",FN_MC!D46)</f>
        <v>A71</v>
      </c>
      <c r="H43" s="96" t="str">
        <f>IF(FN_MC!F46="","*",FN_MC!F46)</f>
        <v>OUTRAS ATIVIDADES</v>
      </c>
      <c r="I43" s="96" t="str">
        <f>IF(FN_MC!H46="","*",FN_MC!H46)</f>
        <v>PTRPNV</v>
      </c>
      <c r="J43" s="96" t="str">
        <f>IF(FN_MC!I46="","*",FN_MC!I46)</f>
        <v>POSPNV</v>
      </c>
      <c r="K43" s="96" t="str">
        <f>IF(FN_MC!M46="","*",FN_MC!M46)</f>
        <v>PNV-PTR</v>
      </c>
      <c r="L43" s="196" t="str">
        <f>IF(FN_MC!N46="","*",FN_MC!N46)</f>
        <v>PTRPNV</v>
      </c>
      <c r="M43" s="97">
        <f>IF(FN_MC!J46="","*",FN_MC!J46)</f>
        <v>103</v>
      </c>
      <c r="N43" s="183">
        <f>IF(FN_MC!K46="","*",FN_MC!K46)</f>
        <v>1585.5</v>
      </c>
      <c r="O43" s="183">
        <f>IF(FN_MC!L46="","*",FN_MC!L46)</f>
        <v>1533.5</v>
      </c>
      <c r="P43" s="107">
        <f>IF(FN_MC!O46="","*",FN_MC!O46)</f>
        <v>0.375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>Antonio Bezerra</v>
      </c>
      <c r="T43" s="96" t="str">
        <f>IF(FN_MC!W46="","*",FN_MC!W46)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POV-PRV</v>
      </c>
      <c r="F44" s="96">
        <f>IF(FN_MC!B47="","*",FN_MC!B47)</f>
        <v>46057</v>
      </c>
      <c r="G44" s="96" t="str">
        <f>IF(FN_MC!D47="","*",FN_MC!D47)</f>
        <v>A17</v>
      </c>
      <c r="H44" s="96" t="str">
        <f>IF(FN_MC!F47="","*",FN_MC!F47)</f>
        <v>INFRAESTRUTURA</v>
      </c>
      <c r="I44" s="96" t="str">
        <f>IF(FN_MC!H47="","*",FN_MC!H47)</f>
        <v>PPGPTR</v>
      </c>
      <c r="J44" s="96" t="str">
        <f>IF(FN_MC!I47="","*",FN_MC!I47)</f>
        <v>PSGPAR</v>
      </c>
      <c r="K44" s="96" t="str">
        <f>IF(FN_MC!M47="","*",FN_MC!M47)</f>
        <v>PTR-PPG</v>
      </c>
      <c r="L44" s="196" t="str">
        <f>IF(FN_MC!N47="","*",FN_MC!N47)</f>
        <v>PPGPTR</v>
      </c>
      <c r="M44" s="97">
        <f>IF(FN_MC!J47="","*",FN_MC!J47)</f>
        <v>103</v>
      </c>
      <c r="N44" s="183">
        <f>IF(FN_MC!K47="","*",FN_MC!K47)</f>
        <v>1613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4.1666666666666664E-2</v>
      </c>
      <c r="R44" s="96" t="str">
        <f>IF(FN_MC!Q47="","*",CONCATENATE(FN_MC!Q47," ",FN_MC!R47))</f>
        <v>1 Nº DE ITENS</v>
      </c>
      <c r="S44" s="96" t="str">
        <f>IF(FN_MC!V47="","*",FN_MC!V47)</f>
        <v>Anotnio bezerra</v>
      </c>
      <c r="T44" s="96" t="str">
        <f>IF(FN_MC!W47="","*",FN_MC!W47)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1380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1381</v>
      </c>
      <c r="C4" s="191" t="s">
        <v>1382</v>
      </c>
      <c r="D4" s="191" t="s">
        <v>1383</v>
      </c>
      <c r="E4" s="191" t="s">
        <v>1384</v>
      </c>
      <c r="F4" s="191" t="s">
        <v>4</v>
      </c>
      <c r="G4" s="191" t="s">
        <v>1385</v>
      </c>
    </row>
    <row r="5" spans="2:7">
      <c r="B5" s="192" t="s">
        <v>1386</v>
      </c>
      <c r="C5" s="192">
        <v>309525</v>
      </c>
      <c r="D5" s="192" t="s">
        <v>1387</v>
      </c>
      <c r="E5" s="192" t="s">
        <v>878</v>
      </c>
      <c r="F5" s="192" t="s">
        <v>1388</v>
      </c>
      <c r="G5" s="193">
        <v>46296</v>
      </c>
    </row>
    <row r="6" spans="2:7">
      <c r="B6" s="192" t="s">
        <v>1389</v>
      </c>
      <c r="C6" s="192">
        <v>257410</v>
      </c>
      <c r="D6" s="192" t="s">
        <v>1390</v>
      </c>
      <c r="E6" s="192" t="s">
        <v>878</v>
      </c>
      <c r="F6" s="192" t="s">
        <v>1388</v>
      </c>
      <c r="G6" s="193"/>
    </row>
    <row r="7" spans="2:7">
      <c r="B7" s="192" t="s">
        <v>1391</v>
      </c>
      <c r="C7" s="192">
        <v>256875</v>
      </c>
      <c r="D7" s="192" t="s">
        <v>1392</v>
      </c>
      <c r="E7" s="192" t="s">
        <v>878</v>
      </c>
      <c r="F7" s="192" t="s">
        <v>1388</v>
      </c>
      <c r="G7" s="193">
        <v>46296</v>
      </c>
    </row>
    <row r="8" spans="2:7">
      <c r="B8" s="192" t="s">
        <v>1393</v>
      </c>
      <c r="C8" s="192">
        <v>257278</v>
      </c>
      <c r="D8" s="192" t="s">
        <v>1394</v>
      </c>
      <c r="E8" s="192" t="s">
        <v>869</v>
      </c>
      <c r="F8" s="192" t="s">
        <v>1395</v>
      </c>
      <c r="G8" s="193">
        <v>46235</v>
      </c>
    </row>
    <row r="9" spans="2:7">
      <c r="B9" s="192" t="s">
        <v>1396</v>
      </c>
      <c r="C9" s="192">
        <v>261794</v>
      </c>
      <c r="D9" s="192" t="s">
        <v>1397</v>
      </c>
      <c r="E9" s="192" t="s">
        <v>869</v>
      </c>
      <c r="F9" s="192" t="s">
        <v>1395</v>
      </c>
      <c r="G9" s="193">
        <v>46082</v>
      </c>
    </row>
    <row r="10" spans="2:7">
      <c r="B10" s="192" t="s">
        <v>1398</v>
      </c>
      <c r="C10" s="192">
        <v>257033</v>
      </c>
      <c r="D10" s="192" t="s">
        <v>1399</v>
      </c>
      <c r="E10" s="192" t="s">
        <v>869</v>
      </c>
      <c r="F10" s="192" t="s">
        <v>118</v>
      </c>
      <c r="G10" s="192" t="s">
        <v>1400</v>
      </c>
    </row>
    <row r="11" spans="2:7">
      <c r="B11" s="192" t="s">
        <v>1401</v>
      </c>
      <c r="C11" s="192">
        <v>396578</v>
      </c>
      <c r="D11" s="192" t="s">
        <v>1402</v>
      </c>
      <c r="E11" s="192" t="s">
        <v>869</v>
      </c>
      <c r="F11" s="192" t="s">
        <v>118</v>
      </c>
      <c r="G11" s="192" t="s">
        <v>1400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1403</v>
      </c>
      <c r="C2" s="83" t="s">
        <v>1195</v>
      </c>
      <c r="D2" s="83" t="s">
        <v>1197</v>
      </c>
      <c r="E2" s="83" t="s">
        <v>1404</v>
      </c>
      <c r="F2" s="83" t="s">
        <v>1405</v>
      </c>
      <c r="G2" s="83" t="s">
        <v>1406</v>
      </c>
      <c r="H2" s="83" t="s">
        <v>1407</v>
      </c>
      <c r="I2" s="83" t="s">
        <v>1408</v>
      </c>
      <c r="J2" s="83" t="s">
        <v>1409</v>
      </c>
      <c r="K2" s="109" t="s">
        <v>1410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>ELSON (TF-526)</v>
      </c>
      <c r="E33" s="101" t="str">
        <f>IF(FN_MC!H38="","*",FN_MC!H38)</f>
        <v>499TGR1</v>
      </c>
      <c r="F33" s="114" t="str">
        <f>IF(FN_MC!M38="","*",FN_MC!M38)</f>
        <v>TBR-TGR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46057</v>
      </c>
      <c r="D41" s="101" t="str">
        <f>IF(FN_MC!D46="","*",FN_MC!D46)</f>
        <v>A71</v>
      </c>
      <c r="E41" s="101" t="str">
        <f>IF(FN_MC!H46="","*",FN_MC!H46)</f>
        <v>PTRPNV</v>
      </c>
      <c r="F41" s="114" t="str">
        <f>IF(FN_MC!M46="","*",FN_MC!M46)</f>
        <v>PNV-PTR</v>
      </c>
      <c r="G41" s="101" t="str">
        <f>IF(FN_MC!I46="","*",FN_MC!I46)</f>
        <v>POSPNV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>
        <f>IF(FN_MC!B47="","*",FN_MC!B47)</f>
        <v>46057</v>
      </c>
      <c r="D42" s="101" t="str">
        <f>IF(FN_MC!D47="","*",FN_MC!D47)</f>
        <v>A17</v>
      </c>
      <c r="E42" s="101" t="str">
        <f>IF(FN_MC!H47="","*",FN_MC!H47)</f>
        <v>PPGPTR</v>
      </c>
      <c r="F42" s="114" t="str">
        <f>IF(FN_MC!M47="","*",FN_MC!M47)</f>
        <v>PTR-PPG</v>
      </c>
      <c r="G42" s="101" t="str">
        <f>IF(FN_MC!I47="","*",FN_MC!I47)</f>
        <v>PSGPAR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1411</v>
      </c>
      <c r="D5" s="265"/>
      <c r="E5" s="265"/>
      <c r="F5" s="265"/>
      <c r="G5" s="265"/>
      <c r="H5" s="265"/>
      <c r="I5" s="265"/>
      <c r="J5" s="266"/>
      <c r="K5" s="267" t="s">
        <v>1412</v>
      </c>
      <c r="L5" s="268"/>
      <c r="M5" s="268"/>
      <c r="N5" s="268"/>
      <c r="O5" s="269" t="s">
        <v>1413</v>
      </c>
      <c r="P5" s="270"/>
      <c r="Q5" s="271"/>
    </row>
    <row r="6" spans="1:17" s="81" customFormat="1" ht="15.75" customHeight="1">
      <c r="A6" s="75" t="s">
        <v>1378</v>
      </c>
      <c r="B6" s="82" t="s">
        <v>1377</v>
      </c>
      <c r="C6" s="83" t="s">
        <v>1210</v>
      </c>
      <c r="D6" s="84" t="s">
        <v>1211</v>
      </c>
      <c r="E6" s="83" t="s">
        <v>1414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1415</v>
      </c>
      <c r="M6" s="116" t="s">
        <v>658</v>
      </c>
      <c r="N6" s="117" t="s">
        <v>1205</v>
      </c>
      <c r="O6" s="165" t="s">
        <v>1248</v>
      </c>
      <c r="P6" s="128"/>
      <c r="Q6" s="139" t="s">
        <v>1416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>
        <f>IF(FN_MC!B38="","*",FN_MC!B38)</f>
        <v>46057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ELSON (TF-526)</v>
      </c>
      <c r="F37" s="87" t="str">
        <f>IF(FN_MC!H38="","*",FN_MC!H38)</f>
        <v>499TGR1</v>
      </c>
      <c r="G37" s="87" t="str">
        <f>IF(FN_MC!M38="","*",FN_MC!M38)</f>
        <v>TBR-TGR</v>
      </c>
      <c r="H37" s="125">
        <f>IF(FN_MC!K38="","*",FN_MC!K38)</f>
        <v>498.9</v>
      </c>
      <c r="I37" s="110">
        <f>IF(FN_MC!O38="","*",FN_MC!O38)</f>
        <v>0.41666666666666669</v>
      </c>
      <c r="J37" s="110">
        <f>IF(FN_MC!P38="","*",FN_MC!P38)</f>
        <v>0.125</v>
      </c>
      <c r="K37" s="118" t="str">
        <f>IF(FN_MC!AK38="","*",FN_MC!AK38)</f>
        <v>499TGR1</v>
      </c>
      <c r="L37" s="118" t="str">
        <f>IF(FN_MC!AM38="","*",FN_MC!AM38)</f>
        <v>TBR-TGR</v>
      </c>
      <c r="M37" s="118">
        <f>IF(FN_MC!AP38="","*",FN_MC!AP38)</f>
        <v>498.9</v>
      </c>
      <c r="N37" s="118" t="str">
        <f>IF(FN_MC!AM38="","*",FN_MC!AM38)</f>
        <v>TBR-TGR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>
        <f>IF(FN_MC!B46="","*",FN_MC!B46)</f>
        <v>46057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POV-PRV</v>
      </c>
      <c r="E45" s="87" t="str">
        <f>IF(FN_MC!D46="","*",FN_MC!D46)</f>
        <v>A71</v>
      </c>
      <c r="F45" s="87" t="str">
        <f>IF(FN_MC!H46="","*",FN_MC!H46)</f>
        <v>PTRPNV</v>
      </c>
      <c r="G45" s="87" t="str">
        <f>IF(FN_MC!M46="","*",FN_MC!M46)</f>
        <v>PNV-PTR</v>
      </c>
      <c r="H45" s="125">
        <f>IF(FN_MC!K46="","*",FN_MC!K46)</f>
        <v>1585.5</v>
      </c>
      <c r="I45" s="110">
        <f>IF(FN_MC!O46="","*",FN_MC!O46)</f>
        <v>0.375</v>
      </c>
      <c r="J45" s="110">
        <f>IF(FN_MC!P46="","*",FN_MC!P46)</f>
        <v>4.1666666666666664E-2</v>
      </c>
      <c r="K45" s="118" t="str">
        <f>IF(FN_MC!AK46="","*",FN_MC!AK46)</f>
        <v>PTRPNV</v>
      </c>
      <c r="L45" s="118" t="str">
        <f>IF(FN_MC!AM46="","*",FN_MC!AM46)</f>
        <v>PNV-PTR</v>
      </c>
      <c r="M45" s="118">
        <f>IF(FN_MC!AP46="","*",FN_MC!AP46)</f>
        <v>1585.5</v>
      </c>
      <c r="N45" s="118" t="str">
        <f>IF(FN_MC!AM46="","*",FN_MC!AM46)</f>
        <v>PNV-PTR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>
        <f>IF(FN_MC!B47="","*",FN_MC!B47)</f>
        <v>46057</v>
      </c>
      <c r="B46" s="86" t="str">
        <f>IF(FN_MC!X47="","*",FN_MC!X47)</f>
        <v>Oportunidade</v>
      </c>
      <c r="C46" s="87" t="str">
        <f>IF(FN_MC!S47="","*",FN_MC!S47)</f>
        <v>MALHA CENTRAL</v>
      </c>
      <c r="D46" s="87" t="str">
        <f>IF(FN_MC!T47="","*",FN_MC!T47)</f>
        <v>POV-PRV</v>
      </c>
      <c r="E46" s="87" t="str">
        <f>IF(FN_MC!D47="","*",FN_MC!D47)</f>
        <v>A17</v>
      </c>
      <c r="F46" s="87" t="str">
        <f>IF(FN_MC!H47="","*",FN_MC!H47)</f>
        <v>PPGPTR</v>
      </c>
      <c r="G46" s="87" t="str">
        <f>IF(FN_MC!M47="","*",FN_MC!M47)</f>
        <v>PTR-PPG</v>
      </c>
      <c r="H46" s="125">
        <f>IF(FN_MC!K47="","*",FN_MC!K47)</f>
        <v>1613</v>
      </c>
      <c r="I46" s="110">
        <f>IF(FN_MC!O47="","*",FN_MC!O47)</f>
        <v>0.375</v>
      </c>
      <c r="J46" s="110">
        <f>IF(FN_MC!P47="","*",FN_MC!P47)</f>
        <v>4.1666666666666664E-2</v>
      </c>
      <c r="K46" s="118" t="str">
        <f>IF(FN_MC!AK47="","*",FN_MC!AK47)</f>
        <v>PPGPTR</v>
      </c>
      <c r="L46" s="118" t="str">
        <f>IF(FN_MC!AM47="","*",FN_MC!AM47)</f>
        <v>PTR-PPG</v>
      </c>
      <c r="M46" s="118">
        <f>IF(FN_MC!AP47="","*",FN_MC!AP47)</f>
        <v>1613</v>
      </c>
      <c r="N46" s="118" t="str">
        <f>IF(FN_MC!AM47="","*",FN_MC!AM47)</f>
        <v>PTR-PPG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2026-02-04T11:45:21Z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