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06" documentId="120_S{118792C3-22EF-5104-A093-F22BFE3913F3}" xr6:coauthVersionLast="47" xr6:coauthVersionMax="47" xr10:uidLastSave="{0542F53C-CA48-49B6-8AE5-3036166FA086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6" i="1" l="1" a="1"/>
  <c r="M406" i="1" s="1"/>
  <c r="N405" i="1" a="1"/>
  <c r="N405" i="1" s="1"/>
  <c r="M405" i="1" a="1"/>
  <c r="M405" i="1" s="1"/>
  <c r="N393" i="1" a="1"/>
  <c r="N393" i="1" s="1"/>
  <c r="M393" i="1" a="1"/>
  <c r="M393" i="1" s="1"/>
  <c r="N394" i="1" a="1"/>
  <c r="N394" i="1" s="1"/>
  <c r="M394" i="1" a="1"/>
  <c r="M394" i="1" s="1"/>
  <c r="N390" i="1" a="1"/>
  <c r="N390" i="1" s="1"/>
  <c r="M390" i="1" a="1"/>
  <c r="M390" i="1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C218" i="1" a="1"/>
  <c r="BC218" i="1" s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/>
  <c r="L217" i="15" s="1"/>
  <c r="R220" i="1"/>
  <c r="R217" i="15" s="1"/>
  <c r="S220" i="1" a="1"/>
  <c r="S220" i="1" s="1"/>
  <c r="D217" i="15" s="1"/>
  <c r="T220" i="1" a="1"/>
  <c r="T220" i="1"/>
  <c r="E217" i="15" s="1"/>
  <c r="U220" i="1" a="1"/>
  <c r="U220" i="1" s="1"/>
  <c r="AI220" i="1"/>
  <c r="AJ220" i="1"/>
  <c r="AK220" i="1"/>
  <c r="AL220" i="1"/>
  <c r="AO220" i="1"/>
  <c r="AP220" i="1"/>
  <c r="AQ220" i="1"/>
  <c r="AY220" i="1"/>
  <c r="BB220" i="1"/>
  <c r="BD220" i="1" a="1"/>
  <c r="BD220" i="1" s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/>
  <c r="E212" i="15" s="1"/>
  <c r="U215" i="1" a="1"/>
  <c r="U215" i="1" s="1"/>
  <c r="AI215" i="1"/>
  <c r="AJ215" i="1"/>
  <c r="AK215" i="1"/>
  <c r="AL215" i="1"/>
  <c r="AM215" i="1"/>
  <c r="AN215" i="1"/>
  <c r="AO215" i="1"/>
  <c r="AP215" i="1"/>
  <c r="AQ215" i="1"/>
  <c r="AY215" i="1"/>
  <c r="BB215" i="1"/>
  <c r="BD215" i="1" a="1"/>
  <c r="BD215" i="1" s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AJ192" i="1"/>
  <c r="AK192" i="1"/>
  <c r="AL192" i="1"/>
  <c r="AM192" i="1"/>
  <c r="AN192" i="1"/>
  <c r="AO192" i="1"/>
  <c r="AP192" i="1"/>
  <c r="BD192" i="1" s="1" a="1"/>
  <c r="BD192" i="1" s="1"/>
  <c r="AQ192" i="1"/>
  <c r="AY192" i="1"/>
  <c r="BB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1" i="1"/>
  <c r="R387" i="15" s="1"/>
  <c r="R392" i="1"/>
  <c r="R393" i="1"/>
  <c r="R389" i="15" s="1"/>
  <c r="R394" i="1"/>
  <c r="R390" i="15" s="1"/>
  <c r="R395" i="1"/>
  <c r="R396" i="1"/>
  <c r="R397" i="1"/>
  <c r="R398" i="1"/>
  <c r="R394" i="15" s="1"/>
  <c r="R399" i="1"/>
  <c r="R395" i="15" s="1"/>
  <c r="R400" i="1"/>
  <c r="R396" i="15" s="1"/>
  <c r="R401" i="1"/>
  <c r="R402" i="1"/>
  <c r="R403" i="1"/>
  <c r="R404" i="1"/>
  <c r="R405" i="1"/>
  <c r="R406" i="1"/>
  <c r="R407" i="15" s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K386" i="15"/>
  <c r="L386" i="15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K387" i="15"/>
  <c r="L387" i="15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K389" i="15"/>
  <c r="L389" i="15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K390" i="15"/>
  <c r="L390" i="15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K401" i="15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L407" i="15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R401" i="15" l="1"/>
  <c r="R406" i="15"/>
  <c r="R397" i="15"/>
  <c r="R402" i="15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E406" i="15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25" i="10" l="1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<sst xmlns="http://schemas.openxmlformats.org/spreadsheetml/2006/main" count="8316" uniqueCount="1735">
  <si>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</si>
  <si>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</si>
  <si>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</si>
  <si>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</si>
  <si>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</si>
  <si>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</si>
  <si>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</si>
  <si>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</si>
  <si>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</si>
  <si>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</si>
  <si>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</si>
  <si>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</si>
  <si>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</si>
  <si>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</si>
  <si>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</si>
  <si>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</si>
  <si>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</si>
  <si>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</si>
  <si>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</si>
  <si>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</si>
  <si>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</si>
  <si>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</si>
  <si>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</si>
  <si>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</si>
  <si>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</si>
  <si>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</si>
  <si>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</si>
  <si>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</si>
  <si>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</si>
  <si>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</si>
  <si>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</si>
  <si>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</si>
  <si>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</si>
  <si>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</si>
  <si>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</si>
  <si>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</si>
  <si>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</si>
  <si>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</si>
  <si>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</si>
  <si>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</si>
  <si>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</si>
  <si>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</si>
  <si>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</si>
  <si>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</si>
  <si>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</si>
  <si>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</si>
  <si>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</si>
  <si>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</si>
  <si>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</si>
  <si>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</si>
  <si>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</si>
  <si>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</si>
  <si>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</si>
  <si>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</si>
  <si>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</si>
  <si>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</si>
  <si>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</si>
  <si>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</si>
  <si>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</si>
  <si>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</si>
  <si>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</si>
  <si>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</si>
  <si>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</si>
  <si>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</si>
  <si>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</si>
  <si>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</si>
  <si>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</si>
  <si>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</si>
  <si>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</si>
  <si>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</si>
  <si>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</si>
  <si>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</si>
  <si>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</si>
  <si>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</si>
  <si>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</si>
  <si>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</si>
  <si>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</si>
  <si>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</si>
  <si>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</si>
  <si>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</si>
  <si>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</si>
  <si>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</si>
  <si>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</si>
  <si>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</si>
  <si>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</si>
  <si>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</si>
  <si>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</si>
  <si>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</si>
  <si>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</si>
  <si>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</si>
  <si>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</si>
  <si>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</si>
  <si>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</si>
  <si>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</si>
  <si>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</si>
  <si>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</si>
  <si>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</si>
  <si>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</si>
  <si>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</si>
  <si>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</si>
  <si>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</si>
  <si>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</si>
  <si>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</si>
  <si>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</si>
  <si>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</si>
  <si>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</si>
  <si>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</si>
  <si>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</si>
  <si>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</si>
  <si>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</si>
  <si>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</si>
  <si>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</si>
  <si>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</si>
  <si>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</si>
  <si>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</si>
  <si>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</si>
  <si>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</si>
  <si>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</si>
  <si>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</si>
  <si>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</si>
  <si>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</si>
  <si>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</si>
  <si>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</si>
  <si>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</si>
  <si>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</si>
  <si>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</si>
  <si>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</si>
  <si>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</si>
  <si>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</si>
  <si>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</si>
  <si>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</si>
  <si>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</si>
  <si>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</si>
  <si>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</si>
  <si>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</si>
  <si>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</si>
  <si>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</si>
  <si>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</si>
  <si>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</si>
  <si>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</si>
  <si>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</si>
  <si>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</si>
  <si>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</si>
  <si>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</si>
  <si>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</si>
  <si>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</si>
  <si>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</si>
  <si>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</si>
  <si>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</si>
  <si>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</si>
  <si>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</si>
  <si>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</si>
  <si>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</si>
  <si>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</si>
  <si>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</si>
  <si>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</si>
  <si>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</si>
  <si>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</si>
  <si>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</si>
  <si>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</si>
  <si>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</si>
  <si>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</si>
  <si>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</si>
  <si>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</si>
  <si>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</si>
  <si>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</si>
  <si>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</si>
  <si>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</si>
  <si>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</si>
  <si>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</si>
  <si>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</si>
  <si>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</si>
  <si>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</si>
  <si>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</si>
  <si>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</si>
  <si>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</si>
  <si>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</si>
  <si>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</si>
  <si>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</si>
  <si>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</si>
  <si>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</si>
  <si>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</si>
  <si>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</si>
  <si>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</si>
  <si>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</si>
  <si>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</si>
  <si>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</si>
  <si>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</si>
  <si>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</si>
  <si>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</si>
  <si>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</si>
  <si>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</si>
  <si>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</si>
  <si>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</si>
  <si>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</si>
  <si>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</si>
  <si>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</si>
  <si>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</si>
  <si>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</si>
  <si>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</si>
  <si>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</si>
  <si>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</si>
  <si>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</si>
  <si>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</si>
  <si>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</si>
  <si>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</si>
  <si>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</si>
  <si>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</si>
  <si>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</si>
  <si>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</si>
  <si>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</si>
  <si>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</si>
  <si>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</si>
  <si>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</si>
  <si>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</si>
  <si>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</si>
  <si>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</si>
  <si>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</si>
  <si>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</si>
  <si>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</si>
  <si>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</si>
  <si>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</si>
  <si>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</si>
  <si>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</si>
  <si>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</si>
  <si>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</si>
  <si>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</si>
  <si>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</si>
  <si>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</si>
  <si>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</si>
  <si>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</si>
  <si>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</si>
  <si>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</si>
  <si>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</si>
  <si>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</si>
  <si>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</si>
  <si>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</si>
  <si>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</si>
  <si>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</si>
  <si>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</si>
  <si>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</si>
  <si>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</si>
  <si>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</si>
  <si>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</si>
  <si>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</si>
  <si>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</si>
  <si>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</si>
  <si>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</si>
  <si>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</si>
  <si>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</si>
  <si>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</si>
  <si>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</si>
  <si>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</si>
  <si>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</si>
  <si>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</si>
  <si>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</si>
  <si>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</si>
  <si>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</si>
  <si>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</si>
  <si>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</si>
  <si>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</si>
  <si>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</si>
  <si>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</si>
  <si>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</si>
  <si>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</si>
  <si>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</si>
  <si>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</si>
  <si>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</si>
  <si>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</si>
  <si>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</si>
  <si>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</si>
  <si>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</si>
  <si>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</si>
  <si>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</si>
  <si>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</si>
  <si>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</si>
  <si>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</si>
  <si>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</si>
  <si>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</si>
  <si>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</si>
  <si>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</si>
  <si>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</si>
  <si>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</si>
  <si>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</si>
  <si>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</si>
  <si>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</si>
  <si>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</si>
  <si>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</si>
  <si>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</si>
  <si>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</si>
  <si>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</si>
  <si>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</si>
  <si>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</si>
  <si>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</si>
  <si>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</si>
  <si>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</si>
  <si>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</si>
  <si>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</si>
  <si>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</si>
  <si>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</si>
  <si>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</si>
  <si>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</si>
  <si>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</si>
  <si>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</si>
  <si>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</si>
  <si>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</si>
  <si>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</si>
  <si>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</si>
  <si>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</si>
  <si>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</si>
  <si>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</si>
  <si>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</si>
  <si>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</si>
  <si>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</si>
  <si>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</si>
  <si>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</si>
  <si>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</si>
  <si>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</si>
  <si>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</si>
  <si>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</si>
  <si>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</si>
  <si>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</si>
  <si>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</si>
  <si>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</si>
  <si>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</si>
  <si>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</si>
  <si>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</si>
  <si>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</si>
  <si>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</si>
  <si>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</si>
  <si>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</si>
  <si>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</si>
  <si>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</si>
  <si>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</si>
  <si>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</si>
  <si>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</si>
  <si>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</si>
  <si>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</si>
  <si>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</si>
  <si>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</si>
  <si>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</si>
  <si>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</si>
  <si>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</si>
  <si>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</si>
  <si>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</si>
  <si>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</si>
  <si>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</si>
  <si>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</si>
  <si>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</si>
  <si>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</si>
  <si>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</si>
  <si>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</si>
  <si>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</si>
  <si>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</si>
  <si>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</si>
  <si>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</si>
  <si>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</si>
  <si>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</si>
  <si>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</si>
  <si>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</si>
  <si>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</si>
  <si>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</si>
  <si>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</si>
  <si>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</si>
  <si>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</si>
  <si>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</si>
  <si>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</si>
  <si>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</si>
  <si>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</si>
  <si>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</si>
  <si>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</si>
  <si>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</si>
  <si>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</si>
  <si>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</si>
  <si>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</si>
  <si>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</si>
  <si>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</si>
  <si>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</si>
  <si>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</si>
  <si>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</si>
  <si>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</si>
  <si>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</si>
  <si>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</si>
  <si>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</si>
  <si>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</si>
  <si>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</si>
  <si>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</si>
  <si>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</si>
  <si>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</si>
  <si>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</si>
  <si>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</si>
  <si>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</si>
  <si>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</si>
  <si>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</si>
  <si>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</si>
  <si>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</si>
  <si>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</si>
  <si>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</si>
  <si>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</si>
  <si>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</si>
  <si>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</si>
  <si>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</si>
  <si>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</si>
  <si>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</si>
  <si>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</si>
  <si>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</si>
  <si>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</si>
  <si>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</si>
  <si>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</si>
  <si>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</si>
  <si>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</si>
  <si>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</si>
  <si>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</si>
  <si>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</si>
  <si>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</si>
  <si>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</si>
  <si>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</si>
  <si>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</si>
  <si>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</si>
  <si>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</si>
  <si>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</si>
  <si>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</si>
  <si>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</si>
  <si>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</si>
  <si>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</si>
  <si>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</si>
  <si>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</si>
  <si>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</si>
  <si>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</si>
  <si>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</si>
  <si>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</si>
  <si>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</si>
  <si>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</si>
  <si>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</si>
  <si>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</si>
  <si>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</si>
  <si>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</si>
  <si>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</si>
  <si>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</si>
  <si>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</si>
  <si>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</si>
  <si>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</si>
  <si>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</si>
  <si>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</si>
  <si>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</si>
  <si>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</si>
  <si>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</si>
  <si>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</si>
  <si>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</si>
  <si>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</si>
  <si>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</si>
  <si>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</si>
  <si>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</si>
  <si>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</si>
  <si>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</si>
  <si>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</si>
  <si>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</si>
  <si>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</si>
  <si>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</si>
  <si>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</si>
  <si>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</si>
  <si>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</si>
  <si>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</si>
  <si>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</si>
  <si>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</si>
  <si>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</si>
  <si>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</si>
  <si>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</si>
  <si>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</si>
  <si>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</si>
  <si>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</si>
  <si>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</si>
  <si>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</si>
  <si>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</si>
  <si>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</si>
  <si>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</si>
  <si>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</si>
  <si>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</si>
  <si>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</si>
  <si>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</si>
  <si>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</si>
  <si>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</si>
  <si>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</si>
  <si>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</si>
  <si>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</si>
  <si>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</si>
  <si>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</si>
  <si>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</si>
  <si>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</si>
  <si>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</si>
  <si>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</si>
  <si>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</si>
  <si>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</si>
  <si>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</si>
  <si>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</si>
  <si>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</si>
  <si>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</si>
  <si>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</si>
  <si>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</si>
  <si>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</si>
  <si>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</si>
  <si>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</si>
  <si>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</si>
  <si>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</si>
  <si>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</si>
  <si>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</si>
  <si>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</si>
  <si>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</si>
  <si>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</si>
  <si>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</si>
  <si>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</si>
  <si>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</si>
  <si>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</si>
  <si>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</si>
  <si>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</si>
  <si>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</si>
  <si>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</si>
  <si>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</si>
  <si>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</si>
  <si>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</si>
  <si>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</si>
  <si>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</si>
  <si>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</si>
  <si>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</si>
  <si>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</si>
  <si>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</si>
  <si>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</si>
  <si>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</si>
  <si>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</si>
  <si>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</si>
  <si>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</si>
  <si>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</si>
  <si>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</si>
  <si>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</si>
  <si>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</si>
  <si>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</si>
  <si>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</si>
  <si>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</si>
  <si>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</si>
  <si>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</si>
  <si>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</si>
  <si>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</si>
  <si>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</si>
  <si>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</si>
  <si>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</si>
  <si>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</si>
  <si>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</si>
  <si>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</si>
  <si>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</si>
  <si>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</si>
  <si>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</si>
  <si>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</si>
  <si>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</si>
  <si>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</si>
  <si>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</si>
  <si>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</si>
  <si>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</si>
  <si>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</si>
  <si>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</si>
  <si>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</si>
  <si>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</si>
  <si>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</si>
  <si>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</si>
  <si>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</si>
  <si>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</si>
  <si>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</si>
  <si>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</si>
  <si>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</si>
  <si>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</si>
  <si>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</si>
  <si>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</si>
  <si>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</si>
  <si>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</si>
  <si>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</si>
  <si>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</si>
  <si>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</si>
  <si>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</si>
  <si>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</si>
  <si>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</si>
  <si>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</si>
  <si>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</si>
  <si>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</si>
  <si>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</si>
  <si>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</si>
  <si>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</si>
  <si>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</si>
  <si>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</si>
  <si>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</si>
  <si>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</si>
  <si>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</si>
  <si>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</si>
  <si>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</si>
  <si>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</si>
  <si>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</si>
  <si>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</si>
  <si>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</si>
  <si>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</si>
  <si>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</si>
  <si>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</si>
  <si>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</si>
  <si>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</si>
  <si>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</si>
  <si>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</si>
  <si>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</si>
  <si>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</si>
  <si>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</si>
  <si>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</si>
  <si>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</si>
  <si>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</si>
  <si>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</si>
  <si>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</si>
  <si>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</si>
  <si>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</si>
  <si>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</si>
  <si>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</si>
  <si>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</si>
  <si>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</si>
  <si>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</si>
  <si>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</si>
  <si>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</si>
  <si>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</si>
  <si>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</si>
  <si>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</si>
  <si>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</si>
  <si>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</si>
  <si>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</si>
  <si>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</si>
  <si>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</si>
  <si>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</si>
  <si>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</si>
  <si>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</si>
  <si>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</si>
  <si>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</si>
  <si>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</si>
  <si>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</si>
  <si>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</si>
  <si>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</si>
  <si>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</si>
  <si>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</si>
  <si>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</si>
  <si>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</si>
  <si>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</si>
  <si>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</si>
  <si>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</si>
  <si>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</si>
  <si>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</si>
  <si>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</si>
  <si>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</si>
  <si>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</si>
  <si>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</si>
  <si>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</si>
  <si>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</si>
  <si>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</si>
  <si>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</si>
  <si>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</si>
  <si>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</si>
  <si>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</si>
  <si>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</si>
  <si>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</si>
  <si>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</si>
  <si>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</si>
  <si>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</si>
  <si>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</si>
  <si>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</si>
  <si>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</si>
  <si>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</si>
  <si>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</si>
  <si>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</si>
  <si>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</si>
  <si>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</si>
  <si>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</si>
  <si>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</si>
  <si>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</si>
  <si>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</si>
  <si>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</si>
  <si>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</si>
  <si>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</si>
  <si>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</si>
  <si>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</si>
  <si>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</si>
  <si>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</si>
  <si>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</si>
  <si>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</si>
  <si>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</si>
  <si>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</si>
  <si>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</si>
  <si>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</si>
  <si>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</si>
  <si>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</si>
  <si>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</si>
  <si>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</si>
  <si>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</si>
  <si>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</si>
  <si>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</si>
  <si>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</si>
  <si>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</si>
  <si>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</si>
  <si>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</si>
  <si>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</si>
  <si>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</si>
  <si>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</si>
  <si>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</si>
  <si>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</si>
  <si>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</si>
  <si>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</si>
  <si>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</si>
  <si>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</si>
  <si>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</si>
  <si>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</si>
  <si>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</si>
  <si>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</si>
  <si>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</si>
  <si>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</si>
  <si>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</si>
  <si>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</si>
  <si>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</si>
  <si>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</si>
  <si>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</si>
  <si>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</si>
  <si>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</si>
  <si>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</si>
  <si>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</si>
  <si>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</si>
  <si>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</si>
  <si>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</si>
  <si>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</si>
  <si>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</si>
  <si>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</si>
  <si>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</si>
  <si>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</si>
  <si>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</si>
  <si>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</si>
  <si>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</si>
  <si>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</si>
  <si>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</si>
  <si>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</si>
  <si>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</si>
  <si>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</si>
  <si>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</si>
  <si>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</si>
  <si>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</si>
  <si>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</si>
  <si>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</si>
  <si>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</si>
  <si>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</si>
  <si>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</si>
  <si>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</si>
  <si>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</si>
  <si>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</si>
  <si>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</si>
  <si>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</si>
  <si>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</si>
  <si>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</si>
  <si>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</si>
  <si>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</si>
  <si>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</si>
  <si>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</si>
  <si>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</si>
  <si>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</si>
  <si>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</si>
  <si>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</si>
  <si>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</si>
  <si>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</si>
  <si>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</si>
  <si>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</si>
  <si>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</si>
  <si>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</si>
  <si>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</si>
  <si>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</si>
  <si>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</si>
  <si>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</si>
  <si>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</si>
  <si>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</si>
  <si>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</si>
  <si>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</si>
  <si>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</si>
  <si>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</si>
  <si>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</si>
  <si>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</si>
  <si>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</si>
  <si>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</si>
  <si>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</si>
  <si>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</si>
  <si>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</si>
  <si>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</si>
  <si>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</si>
  <si>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</si>
  <si>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</si>
  <si>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</si>
  <si>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</si>
  <si>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</si>
  <si>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</si>
  <si>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</si>
  <si>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</si>
  <si>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</si>
  <si>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</si>
  <si>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</si>
  <si>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</si>
  <si>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</si>
  <si>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</si>
  <si>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</si>
  <si>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</si>
  <si>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</si>
  <si>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</si>
  <si>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</si>
  <si>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</si>
  <si>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</si>
  <si>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</si>
  <si>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</si>
  <si>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</si>
  <si>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</si>
  <si>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</si>
  <si>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</si>
  <si>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</si>
  <si>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</si>
  <si>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</si>
  <si>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</si>
  <si>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</si>
  <si>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</si>
  <si>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</si>
  <si>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</si>
  <si>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</si>
  <si>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</si>
  <si>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</si>
  <si>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</si>
  <si>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</si>
  <si>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</si>
  <si>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</si>
  <si>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</si>
  <si>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</si>
  <si>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</si>
  <si>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</si>
  <si>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</si>
  <si>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</si>
  <si>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</si>
  <si>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</si>
  <si>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</si>
  <si>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</si>
  <si>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</si>
  <si>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</si>
  <si>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</si>
  <si>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</si>
  <si>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</si>
  <si>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</si>
  <si>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</si>
  <si>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</si>
  <si>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</si>
  <si>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</si>
  <si>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</si>
  <si>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</si>
  <si>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</si>
  <si>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</si>
  <si>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</si>
  <si>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</si>
  <si>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</si>
  <si>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</si>
  <si>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</si>
  <si>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</si>
  <si>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</si>
  <si>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</si>
  <si>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</si>
  <si>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</si>
  <si>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</si>
  <si>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</si>
  <si>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</si>
  <si>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</si>
  <si>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</si>
  <si>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</si>
  <si>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</si>
  <si>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</si>
  <si>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</si>
  <si>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</si>
  <si>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</si>
  <si>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</si>
  <si>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</si>
  <si>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</si>
  <si>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</si>
  <si>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</si>
  <si>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</si>
  <si>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</si>
  <si>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</si>
  <si>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</si>
  <si>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</si>
  <si>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</si>
  <si>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</si>
  <si>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</si>
  <si>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</si>
  <si>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</si>
  <si>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</si>
  <si>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</si>
  <si>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</si>
  <si>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</si>
  <si>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</si>
  <si>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</si>
  <si>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</si>
  <si>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</si>
  <si>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</si>
  <si>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</si>
  <si>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</si>
  <si>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</si>
  <si>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</si>
  <si>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</si>
  <si>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</si>
  <si>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</si>
  <si>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</si>
  <si>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</si>
  <si>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</si>
  <si>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</si>
  <si>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</si>
  <si>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</si>
  <si>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</si>
  <si>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</si>
  <si>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</si>
  <si>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</si>
  <si>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</si>
  <si>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</si>
  <si>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</si>
  <si>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</si>
  <si>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</si>
  <si>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</si>
  <si>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</si>
  <si>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</si>
  <si>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</si>
  <si>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</si>
  <si>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</si>
  <si>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</si>
  <si>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</si>
  <si>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</si>
  <si>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</si>
  <si>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</si>
  <si>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</si>
  <si>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</si>
  <si>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</si>
  <si>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</si>
  <si>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</si>
  <si>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</si>
  <si>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</si>
  <si>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</si>
  <si>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</si>
  <si>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</si>
  <si>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</si>
  <si>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</si>
  <si>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</si>
  <si>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</si>
  <si>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</si>
  <si>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</si>
  <si>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</si>
  <si>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</si>
  <si>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</si>
  <si>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</si>
  <si>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</si>
  <si>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</si>
  <si>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</si>
  <si>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</si>
  <si>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</si>
  <si>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</si>
  <si>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</si>
  <si>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</si>
  <si>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</si>
  <si>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</si>
  <si>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</si>
  <si>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</si>
  <si>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</si>
  <si>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</si>
  <si>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</si>
  <si>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</si>
  <si>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</si>
  <si>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</si>
  <si>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</si>
  <si>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</si>
  <si>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</si>
  <si>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</si>
  <si>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</si>
  <si>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</si>
  <si>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</si>
  <si>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</si>
  <si>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</si>
  <si>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</si>
  <si>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</si>
  <si>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</si>
  <si>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</si>
  <si>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</si>
  <si>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</si>
  <si>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</si>
  <si>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</si>
  <si>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</si>
  <si>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</si>
  <si>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</si>
  <si>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</si>
  <si>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</si>
  <si>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</si>
  <si>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</si>
  <si>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</si>
  <si>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</si>
  <si>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</si>
  <si>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</si>
  <si>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</si>
  <si>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</si>
  <si>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</si>
  <si>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</si>
  <si>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</si>
  <si>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</si>
  <si>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</si>
  <si>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</si>
  <si>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</si>
  <si>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</si>
  <si>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</si>
  <si>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</si>
  <si>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</si>
  <si>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</si>
  <si>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</si>
  <si>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</si>
  <si>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</si>
  <si>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</si>
  <si>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</si>
  <si>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</si>
  <si>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</si>
  <si>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</si>
  <si>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</si>
  <si>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</si>
  <si>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</si>
  <si>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</si>
  <si>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</si>
  <si>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</si>
  <si>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</si>
  <si>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</si>
  <si>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</si>
  <si>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</si>
  <si>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</si>
  <si>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</si>
  <si>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</si>
  <si>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</si>
  <si>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</si>
  <si>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</si>
  <si>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</si>
  <si>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</si>
  <si>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</si>
  <si>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</si>
  <si>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</si>
  <si>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</si>
  <si>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</si>
  <si>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</si>
  <si>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</si>
  <si>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</si>
  <si>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</si>
  <si>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</si>
  <si>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</si>
  <si>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</si>
  <si>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</si>
  <si>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</si>
  <si>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</si>
  <si>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</si>
  <si>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</si>
  <si>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</si>
  <si>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</si>
  <si>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</si>
  <si>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</si>
  <si>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</si>
  <si>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</si>
  <si>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</si>
  <si>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</si>
  <si>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</si>
  <si>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</si>
  <si>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</si>
  <si>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</si>
  <si>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</si>
  <si>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</si>
  <si>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</si>
  <si>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</si>
  <si>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</si>
  <si>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</si>
  <si>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</si>
  <si>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</si>
  <si>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</si>
  <si>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</si>
  <si>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</si>
  <si>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</si>
  <si>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</si>
  <si>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</si>
  <si>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</si>
  <si>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</si>
  <si>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</si>
  <si>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</si>
  <si>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</si>
  <si>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</si>
  <si>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</si>
  <si>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</si>
  <si>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</si>
  <si>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</si>
  <si>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</si>
  <si>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</si>
  <si>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</si>
  <si>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</si>
  <si>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</si>
  <si>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</si>
  <si>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</si>
  <si>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</si>
  <si>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</si>
  <si>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</si>
  <si>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</si>
  <si>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</si>
  <si>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</si>
  <si>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</si>
  <si>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</si>
  <si>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</si>
  <si>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</si>
  <si>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</si>
  <si>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</si>
  <si>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</si>
  <si>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</si>
  <si>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</si>
  <si>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</si>
  <si>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</si>
  <si>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</si>
  <si>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</si>
  <si>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</si>
  <si>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</si>
  <si>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</si>
  <si>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</si>
  <si>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</si>
  <si>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</si>
  <si>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</si>
  <si>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</si>
  <si>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</si>
  <si>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</si>
  <si>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</si>
  <si>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</si>
  <si>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</si>
  <si>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</si>
  <si>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</si>
  <si>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</si>
  <si>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</si>
  <si>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</si>
  <si>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</si>
  <si>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</si>
  <si>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</si>
  <si>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</si>
  <si>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</si>
  <si>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</si>
  <si>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</si>
  <si>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</si>
  <si>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</si>
  <si>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</si>
  <si>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</si>
  <si>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</si>
  <si>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</si>
  <si>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</si>
  <si>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</si>
  <si>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</si>
  <si>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</si>
  <si>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</si>
  <si>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</si>
  <si>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</si>
  <si>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</si>
  <si>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</si>
  <si>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</si>
  <si>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</si>
  <si>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</si>
  <si>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</si>
  <si>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</si>
  <si>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</si>
  <si>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</si>
  <si>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</si>
  <si>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</si>
  <si>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</si>
  <si>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</si>
  <si>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</si>
  <si>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</si>
  <si>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</si>
  <si>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</si>
  <si>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</si>
  <si>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</si>
  <si>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</si>
  <si>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</si>
  <si>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</si>
  <si>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</si>
  <si>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</si>
  <si>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</si>
  <si>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</si>
  <si>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</si>
  <si>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</si>
  <si>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</si>
  <si>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</si>
  <si>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</si>
  <si>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</si>
  <si>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</si>
  <si>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</si>
  <si>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</si>
  <si>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</si>
  <si>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</si>
  <si>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</si>
  <si>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</si>
  <si>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</si>
  <si>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</si>
  <si>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</si>
  <si>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</si>
  <si>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</si>
  <si>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</si>
  <si>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</si>
  <si>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</si>
  <si>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</si>
  <si>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</si>
  <si>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</si>
  <si>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</si>
  <si>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</si>
  <si>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</si>
  <si>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</si>
  <si>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</si>
  <si>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</si>
  <si>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</si>
  <si>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</si>
  <si>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</si>
  <si>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</si>
  <si>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</si>
  <si>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</si>
  <si>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</si>
  <si>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</si>
  <si>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</si>
  <si>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</si>
  <si>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</si>
  <si>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</si>
  <si>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</si>
  <si>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</si>
  <si>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</si>
  <si>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</si>
  <si>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</si>
  <si>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</si>
  <si>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</si>
  <si>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</si>
  <si>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</si>
  <si>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</si>
  <si>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</si>
  <si>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</si>
  <si>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</si>
  <si>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</si>
  <si>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</si>
  <si>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</si>
  <si>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</si>
  <si>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</si>
  <si>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</si>
  <si>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</si>
  <si>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</si>
  <si>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</si>
  <si>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</si>
  <si>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</si>
  <si>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</si>
  <si>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</si>
  <si>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</si>
  <si>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</si>
  <si>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</si>
  <si>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</si>
  <si>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</si>
  <si>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</si>
  <si>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</si>
  <si>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</si>
  <si>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</si>
  <si>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</si>
  <si>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</si>
  <si>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</si>
  <si>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</si>
  <si>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</si>
  <si>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</si>
  <si>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</si>
  <si>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</si>
  <si>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</si>
  <si>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</si>
  <si>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</si>
  <si>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</si>
  <si>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</si>
  <si>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</si>
  <si>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</si>
  <si>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</si>
  <si>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</si>
  <si>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</si>
  <si>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</si>
  <si>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</si>
  <si>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</si>
  <si>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</si>
  <si>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</si>
  <si>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</si>
  <si>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</si>
  <si>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</si>
  <si>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</si>
  <si>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</si>
  <si>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</si>
  <si>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</si>
  <si>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</si>
  <si>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</si>
  <si>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</si>
  <si>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</si>
  <si>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</si>
  <si>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</si>
  <si>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</si>
  <si>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</si>
  <si>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</si>
  <si>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</si>
  <si>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</si>
  <si>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</si>
  <si>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</si>
  <si>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</si>
  <si>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</si>
  <si>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</si>
  <si>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</si>
  <si>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</si>
  <si>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</si>
  <si>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</si>
  <si>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</si>
  <si>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</si>
  <si>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</si>
  <si>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</si>
  <si>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</si>
  <si>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</si>
  <si>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</si>
  <si>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</si>
  <si>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</si>
  <si>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</si>
  <si>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</si>
  <si>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</si>
  <si>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</si>
  <si>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</si>
  <si>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</si>
  <si>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</si>
  <si>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</si>
  <si>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</si>
  <si>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</si>
  <si>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</si>
  <si>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</si>
  <si>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</si>
  <si>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</si>
  <si>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</si>
  <si>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</si>
  <si>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</si>
  <si>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</si>
  <si>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</si>
  <si>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</si>
  <si>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</si>
  <si>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</si>
  <si>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</si>
  <si>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</si>
  <si>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</si>
  <si>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</si>
  <si>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</si>
  <si>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</si>
  <si>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</si>
  <si>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</si>
  <si>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</si>
  <si>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</si>
  <si>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</si>
  <si>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</si>
  <si>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</si>
  <si>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</si>
  <si>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</si>
  <si>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</si>
  <si>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</si>
  <si>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</si>
  <si>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</si>
  <si>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</si>
  <si>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</si>
  <si>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</si>
  <si>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</si>
  <si>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</si>
  <si>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</si>
  <si>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</si>
  <si>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</si>
  <si>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</si>
  <si>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</si>
  <si>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</si>
  <si>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</si>
  <si>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</si>
  <si>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</si>
  <si>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</si>
  <si>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</si>
  <si>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</si>
  <si>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</si>
  <si>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</si>
  <si>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</si>
  <si>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</si>
  <si>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</si>
  <si>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</si>
  <si>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</si>
  <si>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</si>
  <si>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</si>
  <si>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</si>
  <si>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</si>
  <si>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</si>
  <si>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</si>
  <si>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</si>
  <si>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</si>
  <si>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</si>
  <si>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</si>
  <si>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</si>
  <si>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</si>
  <si>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</si>
  <si>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</si>
  <si>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</si>
  <si>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</si>
  <si>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</si>
  <si>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</si>
  <si>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</si>
  <si>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</si>
  <si>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</si>
  <si>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</si>
  <si>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</si>
  <si>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</si>
  <si>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</si>
  <si>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</si>
  <si>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</si>
  <si>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</si>
  <si>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</si>
  <si>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</si>
  <si>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</si>
  <si>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</si>
  <si>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</si>
  <si>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</si>
  <si>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</si>
  <si>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</si>
  <si>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</si>
  <si>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</si>
  <si>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</si>
  <si>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</si>
  <si>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</si>
  <si>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</si>
  <si>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</si>
  <si>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</si>
  <si>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</si>
  <si>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</si>
  <si>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</si>
  <si>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</si>
  <si>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</si>
  <si>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</si>
  <si>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</si>
  <si>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</si>
  <si>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</si>
  <si>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</si>
  <si>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</si>
  <si>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</si>
  <si>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</si>
  <si>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</si>
  <si>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</si>
  <si>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</si>
  <si>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</si>
  <si>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</si>
  <si>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</si>
  <si>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</si>
  <si>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</si>
  <si>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</si>
  <si>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</si>
  <si>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</si>
  <si>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</si>
  <si>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</si>
  <si>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</si>
  <si>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</si>
  <si>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</si>
  <si>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</si>
  <si>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</si>
  <si>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</si>
  <si>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</si>
  <si>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</si>
  <si>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</si>
  <si>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</si>
  <si>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</si>
  <si>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</si>
  <si>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</si>
  <si>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</si>
  <si>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</si>
  <si>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</si>
  <si>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</si>
  <si>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</si>
  <si>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</si>
  <si>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</si>
  <si>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</si>
  <si>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</si>
  <si>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</si>
  <si>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</si>
  <si>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</si>
  <si>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</si>
  <si>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</si>
  <si>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</si>
  <si>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</si>
  <si>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</si>
  <si>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</si>
  <si>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</si>
  <si>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</si>
  <si>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</si>
  <si>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</si>
  <si>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</si>
  <si>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</si>
  <si>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</si>
  <si>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</si>
  <si>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</si>
  <si>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</si>
  <si>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</si>
  <si>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</si>
  <si>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</si>
  <si>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</si>
  <si>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</si>
  <si>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</si>
  <si>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</si>
  <si>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</si>
  <si>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</si>
  <si>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</si>
  <si>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</si>
  <si>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</si>
  <si>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</si>
  <si>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</si>
  <si>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</si>
  <si>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</si>
  <si>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</si>
  <si>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</si>
  <si>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</si>
  <si>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</si>
  <si>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</si>
  <si>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</si>
  <si>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</si>
  <si>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</si>
  <si>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</si>
  <si>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</si>
  <si>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</si>
  <si>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</si>
  <si>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</si>
  <si>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</si>
  <si>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</si>
  <si>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</si>
  <si>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</si>
  <si>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</si>
  <si>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</si>
  <si>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</si>
  <si>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</si>
  <si>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</si>
  <si>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</si>
  <si>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</si>
  <si>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</si>
  <si>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</si>
  <si>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</si>
  <si>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</si>
  <si>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</si>
  <si>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</si>
  <si>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</si>
  <si>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</si>
  <si>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</si>
  <si>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</si>
  <si>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</si>
  <si>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</si>
  <si>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</si>
  <si>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</si>
  <si>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</si>
  <si>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</si>
  <si>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</si>
  <si>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</si>
  <si>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</si>
  <si>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</si>
  <si>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</si>
  <si>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</si>
  <si>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</si>
  <si>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</si>
  <si>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</si>
  <si>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</si>
  <si>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</si>
  <si>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</si>
  <si>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</si>
  <si>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</si>
  <si>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</si>
  <si>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</si>
  <si>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</si>
  <si>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</si>
  <si>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</si>
  <si>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</si>
  <si>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</si>
  <si>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</si>
  <si>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</si>
  <si>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</si>
  <si>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</si>
  <si>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</si>
  <si>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</si>
  <si>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</si>
  <si>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</si>
  <si>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</si>
  <si>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</si>
  <si>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</si>
  <si>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</si>
  <si>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</si>
  <si>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</si>
  <si>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</si>
  <si>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</si>
  <si>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</si>
  <si>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</si>
  <si>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</si>
  <si>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</si>
  <si>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</si>
  <si>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</si>
  <si>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</si>
  <si>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</si>
  <si>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</si>
  <si>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</si>
  <si>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</si>
  <si>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</si>
  <si>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</si>
  <si>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</si>
  <si>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</si>
  <si>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</si>
  <si>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</si>
  <si>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</si>
  <si>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</si>
  <si>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</si>
  <si>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</si>
  <si>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</si>
  <si>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</si>
  <si>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</si>
  <si>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</si>
  <si>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</si>
  <si>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</si>
  <si>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</si>
  <si>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</si>
  <si>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</si>
  <si>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</si>
  <si>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</si>
  <si>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</si>
  <si>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</si>
  <si>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</si>
  <si>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</si>
  <si>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</si>
  <si>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</si>
  <si>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</si>
  <si>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</si>
  <si>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</si>
  <si>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</si>
  <si>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</si>
  <si>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</si>
  <si>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</si>
  <si>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</si>
  <si>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</si>
  <si>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</si>
  <si>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</si>
  <si>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</si>
  <si>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</si>
  <si>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</si>
  <si>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</si>
  <si>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</si>
  <si>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</si>
  <si>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</si>
  <si>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</si>
  <si>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</si>
  <si>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</si>
  <si>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</si>
  <si>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</si>
  <si>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</si>
  <si>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</si>
  <si>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</si>
  <si>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</si>
  <si>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</si>
  <si>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</si>
  <si>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</si>
  <si>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</si>
  <si>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</si>
  <si>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</si>
  <si>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</si>
  <si>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</si>
  <si>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</si>
  <si>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</si>
  <si>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</si>
  <si>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</si>
  <si>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</si>
  <si>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</si>
  <si>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</si>
  <si>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</si>
  <si>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</si>
  <si>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</si>
  <si>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</si>
  <si>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</si>
  <si>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</si>
  <si>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</si>
  <si>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</si>
  <si>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</si>
  <si>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</si>
  <si>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</si>
  <si>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</si>
  <si>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</si>
  <si>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</si>
  <si>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</si>
  <si>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</si>
  <si>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</si>
  <si>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</si>
  <si>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</si>
  <si>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</si>
  <si>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</si>
  <si>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ZMA2/ZMAPAT2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</si>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</sst>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zoomScaleNormal="100" workbookViewId="0">
      <pane xSplit="4" ySplit="5" topLeftCell="V377" activePane="bottomRight" state="frozen"/>
      <selection pane="bottomRight" activeCell="V382" sqref="V38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 t="s">
        <v>624</v>
      </c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/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/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/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/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/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/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/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755</v>
      </c>
      <c r="G401" s="142" t="str">
        <f>IF(D401="","*",VLOOKUP(F401,BS_ATIVIDADE[],3,FALSE))</f>
        <v>MODERNIZAÇÃO</v>
      </c>
      <c r="H401" s="106" t="s">
        <v>137</v>
      </c>
      <c r="I401" s="106" t="s">
        <v>137</v>
      </c>
      <c r="J401" s="105">
        <v>73</v>
      </c>
      <c r="K401" s="105">
        <v>41.8</v>
      </c>
      <c r="L401" s="105">
        <v>42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1" s="127" t="s">
        <v>1685</v>
      </c>
      <c r="O401" s="106">
        <v>0.45833333333333331</v>
      </c>
      <c r="P401" s="106">
        <v>6.25E-2</v>
      </c>
      <c r="Q401" s="105">
        <v>896</v>
      </c>
      <c r="R401" s="9" t="str">
        <f>IF(F401=0, "*", IFERROR(_xlfn.XLOOKUP(F401, BS_ATIVIDADE[ATIVIDADE], BS_ATIVIDADE[UNIDADE]), "*"))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1282</v>
      </c>
      <c r="X401" s="104" t="s">
        <v>452</v>
      </c>
      <c r="Y401" s="129"/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MODERNIZAÇÃO - SOCADORA</v>
      </c>
      <c r="AJ401" s="8" t="str">
        <f>IF(BS_CONTROLE[[#This Row],[Atividade]]=0, "-", BS_CONTROLE[[#This Row],[Atividade]])</f>
        <v>MODERNIZAÇÃO - SOCADORA</v>
      </c>
      <c r="AK401" s="30" t="str">
        <f>BS_CONTROLE[[#This Row],[Local - Partida]]</f>
        <v>ZMA2</v>
      </c>
      <c r="AL401" s="30" t="str">
        <f>BS_CONTROLE[[#This Row],[Local - Encerramento]]</f>
        <v>ZMA2</v>
      </c>
      <c r="AM401" s="105" t="str">
        <f>IF(BS_CONTROLE[[#This Row],[Entre - Estações]]=0, "-", BS_CONTROLE[[#This Row],[Entre - Estações]])</f>
        <v>ZMA</v>
      </c>
      <c r="AN401" s="105" t="str">
        <f>IF(BS_CONTROLE[[#This Row],[SB]]=0, "-", BS_CONTROLE[[#This Row],[SB]])</f>
        <v>ZMA2/ZMAPAT2</v>
      </c>
      <c r="AO401" s="105">
        <f>IF(BS_CONTROLE[[#This Row],[SUB]]=0, "-", BS_CONTROLE[[#This Row],[SUB]])</f>
        <v>73</v>
      </c>
      <c r="AP401" s="105">
        <f>BS_CONTROLE[[#This Row],[KM - Inicio]]</f>
        <v>41.8</v>
      </c>
      <c r="AQ401" s="105">
        <f>BS_CONTROLE[[#This Row],[KM - Inicio]]</f>
        <v>41.8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M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/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/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1686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1687</v>
      </c>
      <c r="C4" s="159" t="s">
        <v>1688</v>
      </c>
      <c r="D4" s="159" t="s">
        <v>1689</v>
      </c>
      <c r="E4" s="159" t="s">
        <v>1690</v>
      </c>
      <c r="F4" s="159" t="s">
        <v>4</v>
      </c>
      <c r="G4" s="159" t="s">
        <v>1691</v>
      </c>
    </row>
    <row r="5" spans="2:7">
      <c r="B5" s="160" t="s">
        <v>1692</v>
      </c>
      <c r="C5" s="160">
        <v>257068</v>
      </c>
      <c r="D5" s="160" t="s">
        <v>1693</v>
      </c>
      <c r="E5" s="160" t="s">
        <v>1694</v>
      </c>
      <c r="F5" s="160" t="s">
        <v>1694</v>
      </c>
      <c r="G5" s="161">
        <v>46296</v>
      </c>
    </row>
    <row r="6" spans="2:7">
      <c r="B6" s="160" t="s">
        <v>1695</v>
      </c>
      <c r="C6" s="160" t="s">
        <v>624</v>
      </c>
      <c r="D6" s="160" t="s">
        <v>624</v>
      </c>
      <c r="E6" s="160" t="s">
        <v>624</v>
      </c>
      <c r="F6" s="160" t="s">
        <v>1696</v>
      </c>
      <c r="G6" s="161" t="s">
        <v>624</v>
      </c>
    </row>
    <row r="7" spans="2:7">
      <c r="B7" s="160" t="s">
        <v>1697</v>
      </c>
      <c r="C7" s="160">
        <v>257472</v>
      </c>
      <c r="D7" s="160" t="s">
        <v>1698</v>
      </c>
      <c r="E7" s="160" t="s">
        <v>1699</v>
      </c>
      <c r="F7" s="160" t="s">
        <v>1699</v>
      </c>
      <c r="G7" s="161">
        <v>45992</v>
      </c>
    </row>
    <row r="8" spans="2:7">
      <c r="B8" s="160" t="s">
        <v>1700</v>
      </c>
      <c r="C8" s="160">
        <v>260307</v>
      </c>
      <c r="D8" s="160" t="s">
        <v>1701</v>
      </c>
      <c r="E8" s="160" t="s">
        <v>1702</v>
      </c>
      <c r="F8" s="160" t="s">
        <v>1699</v>
      </c>
      <c r="G8" s="161">
        <v>46082</v>
      </c>
    </row>
    <row r="9" spans="2:7">
      <c r="B9" s="160" t="s">
        <v>1703</v>
      </c>
      <c r="C9" s="160">
        <v>333033</v>
      </c>
      <c r="D9" s="160" t="s">
        <v>1704</v>
      </c>
      <c r="E9" s="160" t="s">
        <v>1696</v>
      </c>
      <c r="F9" s="160" t="s">
        <v>1705</v>
      </c>
      <c r="G9" s="160" t="s">
        <v>624</v>
      </c>
    </row>
    <row r="10" spans="2:7">
      <c r="B10" s="160" t="s">
        <v>1706</v>
      </c>
      <c r="C10" s="160">
        <v>263576</v>
      </c>
      <c r="D10" s="160" t="s">
        <v>1707</v>
      </c>
      <c r="E10" s="160" t="s">
        <v>1696</v>
      </c>
      <c r="F10" s="160" t="s">
        <v>1696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1708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1709</v>
      </c>
      <c r="E3" s="193" t="s">
        <v>1710</v>
      </c>
      <c r="F3" s="193" t="s">
        <v>1711</v>
      </c>
      <c r="G3" s="193" t="s">
        <v>1712</v>
      </c>
      <c r="H3" s="193" t="s">
        <v>1713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1714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1715</v>
      </c>
      <c r="V1" s="277"/>
      <c r="W1" s="277"/>
    </row>
    <row r="2" spans="1:23" ht="15" customHeight="1">
      <c r="A2" s="87" t="s">
        <v>1716</v>
      </c>
      <c r="B2" s="87" t="s">
        <v>1717</v>
      </c>
      <c r="C2" s="87" t="s">
        <v>442</v>
      </c>
      <c r="D2" s="88" t="s">
        <v>1012</v>
      </c>
      <c r="E2" s="88" t="s">
        <v>4</v>
      </c>
      <c r="F2" s="88" t="s">
        <v>1718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1719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*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IF(SP_NORTE!Y393="","*",SP_NORTE!Y393)</f>
        <v>*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>
      <c r="A390" s="146" t="str">
        <f>IF(SP_NORTE!Y394="","*",SP_NORTE!Y394)</f>
        <v>*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*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IF(SP_NORTE!Y399="","*",SP_NORTE!Y399)</f>
        <v>*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*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*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MODERNIZAÇÃO - SOCADORA</v>
      </c>
      <c r="I397" s="145" t="str">
        <f>IF(SP_NORTE!H401="","*",SP_NORTE!H401)</f>
        <v>ZMA2</v>
      </c>
      <c r="J397" s="145" t="str">
        <f>IF(SP_NORTE!I401="","*",SP_NORTE!I401)</f>
        <v>ZMA2</v>
      </c>
      <c r="K397" s="138" t="str">
        <f>IF(SP_NORTE!M401="","*",SP_NORTE!M401)</f>
        <v>ZMA</v>
      </c>
      <c r="L397" s="138" t="str">
        <f>IF(SP_NORTE!N401="","*",SP_NORTE!N401)</f>
        <v>ZMA2/ZMAPAT2</v>
      </c>
      <c r="M397" s="139">
        <f>IF(SP_NORTE!J401="","*",SP_NORTE!J401)</f>
        <v>73</v>
      </c>
      <c r="N397" s="144">
        <f>IF(SP_NORTE!K401="","*",SP_NORTE!K401)</f>
        <v>41.8</v>
      </c>
      <c r="O397" s="144">
        <f>IF(SP_NORTE!L401="","*",SP_NORTE!L401)</f>
        <v>42</v>
      </c>
      <c r="P397" s="143">
        <f>IF(SP_NORTE!O401="","*",SP_NORTE!O401)</f>
        <v>0.45833333333333331</v>
      </c>
      <c r="Q397" s="143">
        <f>IF(SP_NORTE!P401="","*",SP_NORTE!P401)</f>
        <v>6.25E-2</v>
      </c>
      <c r="R397" s="145" t="str">
        <f>IF(SP_NORTE!Q401="","*",CONCATENATE(SP_NORTE!Q401," ",SP_NORTE!R401))</f>
        <v>896 M</v>
      </c>
      <c r="S397" s="145" t="str">
        <f>IF(SP_NORTE!V401="","*",SP_NORTE!V401)</f>
        <v>Antonioni</v>
      </c>
      <c r="T397" s="145" t="str">
        <f>IF(SP_NORTE!W401="","*",SP_NORTE!W401)</f>
        <v>Socaria mecanizada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>
      <c r="A402" s="146" t="str">
        <f>IF(SP_NORTE!Y401="","*",SP_NORTE!Y401)</f>
        <v>*</v>
      </c>
      <c r="B402" s="146" t="str">
        <f>IF(SP_NORTE!X401="","*",SP_NORTE!X401)</f>
        <v>Oportunidade</v>
      </c>
      <c r="C402" s="146" t="str">
        <f>IF(SP_NORTE!Z401="","*",SP_NORTE!Z401)</f>
        <v>*</v>
      </c>
      <c r="D402" s="138" t="str">
        <f>IF(SP_NORTE!S401="","*",SP_NORTE!S401)</f>
        <v>SP NORTE</v>
      </c>
      <c r="E402" s="138" t="str">
        <f>IF(SP_NORTE!T401="","*",SP_NORTE!T401)</f>
        <v>ZCZ-ZTI</v>
      </c>
      <c r="F402" s="145">
        <f>IF(SP_NORTE!B401="","*",SP_NORTE!B401)</f>
        <v>46080</v>
      </c>
      <c r="G402" s="145" t="str">
        <f>IF(SP_NORTE!D401="","*",SP_NORTE!D401)</f>
        <v>V40</v>
      </c>
      <c r="H402" s="145" t="str">
        <f>IF(SP_NORTE!F401="","*",SP_NORTE!F401)</f>
        <v>MODERNIZAÇÃO - SOCADORA</v>
      </c>
      <c r="I402" s="145" t="str">
        <f>IF(SP_NORTE!H401="","*",SP_NORTE!H401)</f>
        <v>ZMA2</v>
      </c>
      <c r="J402" s="145" t="str">
        <f>IF(SP_NORTE!I401="","*",SP_NORTE!I401)</f>
        <v>ZMA2</v>
      </c>
      <c r="K402" s="138" t="str">
        <f>IF(SP_NORTE!M401="","*",SP_NORTE!M401)</f>
        <v>ZMA</v>
      </c>
      <c r="L402" s="138" t="str">
        <f>IF(SP_NORTE!N401="","*",SP_NORTE!N401)</f>
        <v>ZMA2/ZMAPAT2</v>
      </c>
      <c r="M402" s="139">
        <f>IF(SP_NORTE!J401="","*",SP_NORTE!J401)</f>
        <v>73</v>
      </c>
      <c r="N402" s="144">
        <f>IF(SP_NORTE!K401="","*",SP_NORTE!K401)</f>
        <v>41.8</v>
      </c>
      <c r="O402" s="144">
        <f>IF(SP_NORTE!L401="","*",SP_NORTE!L401)</f>
        <v>42</v>
      </c>
      <c r="P402" s="143">
        <f>IF(SP_NORTE!O401="","*",SP_NORTE!O401)</f>
        <v>0.45833333333333331</v>
      </c>
      <c r="Q402" s="143">
        <f>IF(SP_NORTE!P401="","*",SP_NORTE!P401)</f>
        <v>6.25E-2</v>
      </c>
      <c r="R402" s="145" t="str">
        <f>IF(SP_NORTE!Q401="","*",CONCATENATE(SP_NORTE!Q401," ",SP_NORTE!R401))</f>
        <v>896 M</v>
      </c>
      <c r="S402" s="145" t="str">
        <f>IF(SP_NORTE!V401="","*",SP_NORTE!V401)</f>
        <v>Antonioni</v>
      </c>
      <c r="T402" s="145" t="str">
        <f>IF(SP_NORTE!W401="","*",SP_NORTE!W401)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380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IF(SP_NORTE!Y405="","*",SP_NORTE!Y405)</f>
        <v>*</v>
      </c>
      <c r="B406" s="146" t="str">
        <f>IF(SP_NORTE!X405="","*",SP_NORTE!X405)</f>
        <v>Oportunidade</v>
      </c>
      <c r="C406" s="146" t="str">
        <f>IF(SP_NORTE!Z405="","*",SP_NORTE!Z405)</f>
        <v>*</v>
      </c>
      <c r="D406" s="138" t="str">
        <f>IF(SP_NORTE!S405="","*",SP_NORTE!S405)</f>
        <v>SP NORTE</v>
      </c>
      <c r="E406" s="138" t="str">
        <f>IF(SP_NORTE!T405="","*",SP_NORTE!T405)</f>
        <v>ZRX-ZTI</v>
      </c>
      <c r="F406" s="145">
        <f>IF(SP_NORTE!B405="","*",SP_NORTE!B405)</f>
        <v>46080</v>
      </c>
      <c r="G406" s="145" t="str">
        <f>IF(SP_NORTE!D405="","*",SP_NORTE!D405)</f>
        <v>CARLOS (TP-722)</v>
      </c>
      <c r="H406" s="145" t="str">
        <f>IF(SP_NORTE!F405="","*",SP_NORTE!F405)</f>
        <v>PDM - SOLDA</v>
      </c>
      <c r="I406" s="145" t="str">
        <f>IF(SP_NORTE!H405="","*",SP_NORTE!H405)</f>
        <v>-</v>
      </c>
      <c r="J406" s="145" t="str">
        <f>IF(SP_NORTE!I405="","*",SP_NORTE!I405)</f>
        <v>-</v>
      </c>
      <c r="K406" s="138" t="str">
        <f>IF(SP_NORTE!M405="","*",SP_NORTE!M405)</f>
        <v>ZOX</v>
      </c>
      <c r="L406" s="138" t="str">
        <f>IF(SP_NORTE!N405="","*",SP_NORTE!N405)</f>
        <v>ZOX1</v>
      </c>
      <c r="M406" s="139">
        <f>IF(SP_NORTE!J405="","*",SP_NORTE!J405)</f>
        <v>70</v>
      </c>
      <c r="N406" s="144">
        <f>IF(SP_NORTE!K405="","*",SP_NORTE!K405)</f>
        <v>157.30000000000001</v>
      </c>
      <c r="O406" s="144" t="str">
        <f>IF(SP_NORTE!L405="","*",SP_NORTE!L405)</f>
        <v>-</v>
      </c>
      <c r="P406" s="143">
        <f>IF(SP_NORTE!O405="","*",SP_NORTE!O405)</f>
        <v>0.375</v>
      </c>
      <c r="Q406" s="143">
        <f>IF(SP_NORTE!P405="","*",SP_NORTE!P405)</f>
        <v>6.25E-2</v>
      </c>
      <c r="R406" s="145" t="str">
        <f>IF(SP_NORTE!Q405="","*",CONCATENATE(SP_NORTE!Q405," ",SP_NORTE!R405))</f>
        <v>1 Nº DE SOLDA</v>
      </c>
      <c r="S406" s="145" t="str">
        <f>IF(SP_NORTE!V405="","*",SP_NORTE!V405)</f>
        <v>Carlos</v>
      </c>
      <c r="T406" s="145" t="str">
        <f>IF(SP_NORTE!W405="","*",SP_NORTE!W405)</f>
        <v xml:space="preserve">Execução de solda - Condicionado a temperatura </v>
      </c>
      <c r="U406" s="136">
        <f ca="1">_xlfn.XLOOKUP(G406&amp;$U$2,BS_CONTROLE[CHAVE],BS_CONTROLE[Quantidade_11],"-")</f>
        <v>1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1</v>
      </c>
    </row>
    <row r="407" spans="1:23">
      <c r="A407" s="146" t="str">
        <f>IF(SP_NORTE!Y406="","*",SP_NORTE!Y406)</f>
        <v>*</v>
      </c>
      <c r="B407" s="146" t="str">
        <f>IF(SP_NORTE!X406="","*",SP_NORTE!X406)</f>
        <v>Contrato</v>
      </c>
      <c r="C407" s="146" t="str">
        <f>IF(SP_NORTE!Z406="","*",SP_NORTE!Z406)</f>
        <v>*</v>
      </c>
      <c r="D407" s="138" t="str">
        <f>IF(SP_NORTE!S406="","*",SP_NORTE!S406)</f>
        <v>SP NORTE</v>
      </c>
      <c r="E407" s="138" t="str">
        <f>IF(SP_NORTE!T406="","*",SP_NORTE!T406)</f>
        <v>ZRX-ZTI</v>
      </c>
      <c r="F407" s="145">
        <f>IF(SP_NORTE!B406="","*",SP_NORTE!B406)</f>
        <v>46080</v>
      </c>
      <c r="G407" s="145" t="str">
        <f>IF(SP_NORTE!D406="","*",SP_NORTE!D406)</f>
        <v>V83</v>
      </c>
      <c r="H407" s="145" t="str">
        <f>IF(SP_NORTE!F406="","*",SP_NORTE!F406)</f>
        <v>MECANIZAÇÃO - SOCADORA</v>
      </c>
      <c r="I407" s="145" t="str">
        <f>IF(SP_NORTE!H406="","*",SP_NORTE!H406)</f>
        <v>ZIQ1752</v>
      </c>
      <c r="J407" s="145" t="str">
        <f>IF(SP_NORTE!I406="","*",SP_NORTE!I406)</f>
        <v>ZIQ1752</v>
      </c>
      <c r="K407" s="138" t="str">
        <f>IF(SP_NORTE!M406="","*",SP_NORTE!M406)</f>
        <v>ZRQ</v>
      </c>
      <c r="L407" s="138" t="str">
        <f>IF(SP_NORTE!N406="","*",SP_NORTE!N406)</f>
        <v>ZRQ1</v>
      </c>
      <c r="M407" s="139">
        <f>IF(SP_NORTE!J406="","*",SP_NORTE!J406)</f>
        <v>70</v>
      </c>
      <c r="N407" s="144">
        <f>IF(SP_NORTE!K406="","*",SP_NORTE!K406)</f>
        <v>135</v>
      </c>
      <c r="O407" s="144">
        <f>IF(SP_NORTE!L406="","*",SP_NORTE!L406)</f>
        <v>136</v>
      </c>
      <c r="P407" s="143">
        <f>IF(SP_NORTE!O406="","*",SP_NORTE!O406)</f>
        <v>0.35416666666666669</v>
      </c>
      <c r="Q407" s="143">
        <f>IF(SP_NORTE!P406="","*",SP_NORTE!P406)</f>
        <v>0.16666666666666666</v>
      </c>
      <c r="R407" s="145" t="str">
        <f>IF(SP_NORTE!Q406="","*",CONCATENATE(SP_NORTE!Q406," ",SP_NORTE!R406))</f>
        <v>960 M</v>
      </c>
      <c r="S407" s="145" t="str">
        <f>IF(SP_NORTE!V406="","*",SP_NORTE!V406)</f>
        <v>Antonioni</v>
      </c>
      <c r="T407" s="145" t="str">
        <f>IF(SP_NORTE!W406="","*",SP_NORTE!W406)</f>
        <v>Socaria mecanizada</v>
      </c>
      <c r="U407" s="136">
        <f ca="1">_xlfn.XLOOKUP(G407&amp;$U$2,BS_CONTROLE[CHAVE],BS_CONTROLE[Quantidade_11],"-")</f>
        <v>360</v>
      </c>
      <c r="V407" s="136">
        <f ca="1">_xlfn.XLOOKUP(G407&amp;$V$2,BS_CONTROLE[CHAVE],BS_CONTROLE[Quantidade_11],"-")</f>
        <v>0</v>
      </c>
      <c r="W407" s="136">
        <f ca="1">_xlfn.XLOOKUP(G407&amp;$W$2,BS_CONTROLE[CHAVE],BS_CONTROLE[Quantidade_11],"-")</f>
        <v>500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1720</v>
      </c>
      <c r="C2" s="121" t="s">
        <v>997</v>
      </c>
      <c r="D2" s="76" t="s">
        <v>999</v>
      </c>
      <c r="E2" s="76" t="s">
        <v>1721</v>
      </c>
      <c r="F2" s="99" t="s">
        <v>1722</v>
      </c>
      <c r="G2" s="76" t="s">
        <v>1723</v>
      </c>
      <c r="H2" s="76" t="s">
        <v>1724</v>
      </c>
      <c r="I2" s="76" t="s">
        <v>1725</v>
      </c>
      <c r="J2" s="76" t="s">
        <v>1726</v>
      </c>
      <c r="K2" s="78" t="s">
        <v>1727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*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*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*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*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*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</v>
      </c>
      <c r="G381" s="95" t="str">
        <f>IF(SP_NORTE!I401="","*",SP_NORTE!I401)</f>
        <v>ZMA2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1728</v>
      </c>
      <c r="D5" s="279"/>
      <c r="E5" s="279"/>
      <c r="F5" s="279"/>
      <c r="G5" s="279"/>
      <c r="H5" s="279"/>
      <c r="I5" s="279"/>
      <c r="J5" s="280"/>
      <c r="K5" s="281" t="s">
        <v>1729</v>
      </c>
      <c r="L5" s="282"/>
      <c r="M5" s="282"/>
      <c r="N5" s="282"/>
      <c r="O5" s="283" t="s">
        <v>1730</v>
      </c>
      <c r="P5" s="284"/>
    </row>
    <row r="6" spans="1:16" s="74" customFormat="1" ht="15" customHeight="1">
      <c r="A6" s="66" t="s">
        <v>1718</v>
      </c>
      <c r="B6" s="75" t="s">
        <v>1717</v>
      </c>
      <c r="C6" s="76" t="s">
        <v>1012</v>
      </c>
      <c r="D6" s="77" t="s">
        <v>1013</v>
      </c>
      <c r="E6" s="76" t="s">
        <v>1731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1732</v>
      </c>
      <c r="M6" s="80" t="s">
        <v>642</v>
      </c>
      <c r="N6" s="81" t="s">
        <v>1007</v>
      </c>
      <c r="O6" s="156" t="s">
        <v>1050</v>
      </c>
      <c r="P6" s="132" t="s">
        <v>1733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</v>
      </c>
      <c r="H320" s="116">
        <f>IF(SP_NORTE!K401="","*",SP_NORTE!K401)</f>
        <v>41.8</v>
      </c>
      <c r="I320" s="113">
        <f>IF(SP_NORTE!O401="","*",SP_NORTE!O401)</f>
        <v>0.45833333333333331</v>
      </c>
      <c r="J320" s="113">
        <f>IF(SP_NORTE!P401="","*",SP_NORTE!P401)</f>
        <v>6.25E-2</v>
      </c>
      <c r="K320" s="83" t="str">
        <f>IF(SP_NORTE!AK401="","*",SP_NORTE!AK401)</f>
        <v>ZMA2</v>
      </c>
      <c r="L320" s="83" t="str">
        <f>IF(SP_NORTE!AM401="","*",SP_NORTE!AM401)</f>
        <v>ZMA</v>
      </c>
      <c r="M320" s="83">
        <f>IF(SP_NORTE!AP401="","*",SP_NORTE!AP401)</f>
        <v>41.8</v>
      </c>
      <c r="N320" s="83" t="str">
        <f>IF(SP_NORTE!AM401="","*",SP_NORTE!AM401)</f>
        <v>ZMA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2026-02-26T17:34:53Z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