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18" documentId="120_S{118792C3-22EF-5104-A093-F22BFE3913F3}" xr6:coauthVersionLast="47" xr6:coauthVersionMax="47" xr10:uidLastSave="{C9E040A8-739E-4F64-A625-72768D36127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3" i="1" l="1" a="1"/>
  <c r="M273" i="1" s="1"/>
  <c r="L273" i="1" a="1"/>
  <c r="L273" i="1" s="1"/>
  <c r="A273" i="1"/>
  <c r="C273" i="1"/>
  <c r="F273" i="1"/>
  <c r="Q273" i="1"/>
  <c r="R273" i="1" a="1"/>
  <c r="R273" i="1"/>
  <c r="S273" i="1" a="1"/>
  <c r="S273" i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A272" i="1"/>
  <c r="C272" i="1"/>
  <c r="F272" i="1"/>
  <c r="Q272" i="1"/>
  <c r="R272" i="1" a="1"/>
  <c r="R272" i="1"/>
  <c r="S272" i="1" a="1"/>
  <c r="S272" i="1"/>
  <c r="T272" i="1" a="1"/>
  <c r="T272" i="1"/>
  <c r="AH272" i="1"/>
  <c r="AI272" i="1"/>
  <c r="AJ272" i="1"/>
  <c r="AK272" i="1"/>
  <c r="AL272" i="1"/>
  <c r="AM272" i="1"/>
  <c r="AN272" i="1"/>
  <c r="AO272" i="1"/>
  <c r="AP272" i="1"/>
  <c r="AX272" i="1"/>
  <c r="BA272" i="1"/>
  <c r="BB272" i="1" a="1"/>
  <c r="BB272" i="1"/>
  <c r="BC272" i="1" a="1"/>
  <c r="BC272" i="1"/>
  <c r="BD272" i="1" a="1"/>
  <c r="BD272" i="1"/>
  <c r="BE272" i="1"/>
  <c r="BQ272" i="1"/>
  <c r="BR272" i="1"/>
  <c r="A266" i="1"/>
  <c r="C266" i="1"/>
  <c r="F266" i="1"/>
  <c r="L266" i="1" a="1"/>
  <c r="L266" i="1"/>
  <c r="M266" i="1" a="1"/>
  <c r="M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4" i="1" a="1"/>
  <c r="L274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4" i="1"/>
  <c r="R271" i="15" s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4" i="1"/>
  <c r="C274" i="1"/>
  <c r="K271" i="15"/>
  <c r="L271" i="15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66" i="1" l="1" a="1"/>
  <c r="BB66" i="1" s="1"/>
  <c r="BC66" i="1" a="1"/>
  <c r="BC66" i="1" s="1"/>
  <c r="BP273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2" i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69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58" i="1"/>
  <c r="AM793" i="1"/>
  <c r="AM751" i="1"/>
  <c r="AM648" i="1"/>
  <c r="AM615" i="1"/>
  <c r="AM423" i="1"/>
  <c r="AM396" i="1"/>
  <c r="AM279" i="1"/>
  <c r="AM271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3" i="1" a="1"/>
  <c r="BC263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58" i="1" a="1"/>
  <c r="BB258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5" i="1" a="1"/>
  <c r="BC275" i="1" s="1"/>
  <c r="AM868" i="1"/>
  <c r="AM927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2" i="1" a="1"/>
  <c r="BB332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68" i="1" a="1"/>
  <c r="BB268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78" i="1" a="1"/>
  <c r="BD278" i="1" s="1"/>
  <c r="BD276" i="1" a="1"/>
  <c r="BD276" i="1" s="1"/>
  <c r="BB276" i="1" a="1"/>
  <c r="BB276" i="1" s="1"/>
  <c r="BD267" i="1" a="1"/>
  <c r="BD267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<sst xmlns="http://schemas.openxmlformats.org/spreadsheetml/2006/main" count="6518" uniqueCount="1568">
  <si>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</si>
  <si>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</si>
  <si>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</si>
  <si>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</si>
  <si>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</si>
  <si>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</si>
  <si>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</si>
  <si>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</si>
  <si>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</si>
  <si>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</si>
  <si>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</si>
  <si>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</si>
  <si>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</si>
  <si>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</si>
  <si>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</si>
  <si>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</si>
  <si>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</si>
  <si>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</si>
  <si>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</si>
  <si>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</si>
  <si>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</si>
  <si>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</si>
  <si>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</si>
  <si>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</si>
  <si>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</si>
  <si>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</si>
  <si>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</si>
  <si>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</si>
  <si>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</si>
  <si>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</si>
  <si>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</si>
  <si>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</si>
  <si>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</si>
  <si>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</si>
  <si>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</si>
  <si>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</si>
  <si>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</si>
  <si>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</si>
  <si>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</si>
  <si>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</si>
  <si>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</si>
  <si>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</si>
  <si>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</si>
  <si>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</si>
  <si>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</si>
  <si>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</si>
  <si>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</si>
  <si>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</si>
  <si>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</si>
  <si>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</si>
  <si>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</si>
  <si>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</si>
  <si>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</si>
  <si>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</si>
  <si>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</si>
  <si>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</si>
  <si>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</si>
  <si>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</si>
  <si>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</si>
  <si>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</si>
  <si>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</si>
  <si>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</si>
  <si>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</si>
  <si>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</si>
  <si>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</si>
  <si>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</si>
  <si>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</si>
  <si>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</si>
  <si>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</si>
  <si>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</si>
  <si>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</si>
  <si>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</si>
  <si>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</si>
  <si>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</si>
  <si>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</si>
  <si>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</si>
  <si>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</si>
  <si>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</si>
  <si>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</si>
  <si>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</si>
  <si>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</si>
  <si>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</si>
  <si>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</si>
  <si>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</si>
  <si>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</si>
  <si>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</si>
  <si>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</si>
  <si>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</si>
  <si>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</si>
  <si>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</si>
  <si>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</si>
  <si>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</si>
  <si>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</si>
  <si>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</si>
  <si>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</si>
  <si>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</si>
  <si>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</si>
  <si>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</si>
  <si>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</si>
  <si>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</si>
  <si>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</si>
  <si>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</si>
  <si>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</si>
  <si>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</si>
  <si>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</si>
  <si>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</si>
  <si>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</si>
  <si>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</si>
  <si>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</si>
  <si>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</si>
  <si>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</si>
  <si>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</si>
  <si>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</si>
  <si>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</si>
  <si>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</si>
  <si>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</si>
  <si>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</si>
  <si>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</si>
  <si>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</si>
  <si>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</si>
  <si>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</si>
  <si>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</si>
  <si>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</si>
  <si>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</si>
  <si>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</si>
  <si>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</si>
  <si>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</si>
  <si>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</si>
  <si>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</si>
  <si>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</si>
  <si>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</si>
  <si>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</si>
  <si>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</si>
  <si>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</si>
  <si>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</si>
  <si>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</si>
  <si>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</si>
  <si>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</si>
  <si>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</si>
  <si>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</si>
  <si>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</si>
  <si>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</si>
  <si>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</si>
  <si>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</si>
  <si>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</si>
  <si>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</si>
  <si>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</si>
  <si>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</si>
  <si>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</si>
  <si>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</si>
  <si>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</si>
  <si>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</si>
  <si>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</si>
  <si>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</si>
  <si>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</si>
  <si>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</si>
  <si>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</si>
  <si>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</si>
  <si>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</si>
  <si>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</si>
  <si>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</si>
  <si>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</si>
  <si>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</si>
  <si>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</si>
  <si>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</si>
  <si>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</si>
  <si>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</si>
  <si>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</si>
  <si>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</si>
  <si>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</si>
  <si>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</si>
  <si>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</si>
  <si>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</si>
  <si>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</si>
  <si>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</si>
  <si>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</si>
  <si>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</si>
  <si>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</si>
  <si>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</si>
  <si>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</si>
  <si>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</si>
  <si>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</si>
  <si>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</si>
  <si>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</si>
  <si>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</si>
  <si>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</si>
  <si>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</si>
  <si>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</si>
  <si>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</si>
  <si>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</si>
  <si>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</si>
  <si>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</si>
  <si>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</si>
  <si>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</si>
  <si>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</si>
  <si>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</si>
  <si>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</si>
  <si>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</si>
  <si>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</si>
  <si>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</si>
  <si>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</si>
  <si>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</si>
  <si>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</si>
  <si>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</si>
  <si>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</si>
  <si>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</si>
  <si>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</si>
  <si>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</si>
  <si>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</si>
  <si>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</si>
  <si>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</si>
  <si>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</si>
  <si>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</si>
  <si>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</si>
  <si>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</si>
  <si>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</si>
  <si>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</si>
  <si>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</si>
  <si>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</si>
  <si>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</si>
  <si>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</si>
  <si>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</si>
  <si>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</si>
  <si>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</si>
  <si>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</si>
  <si>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</si>
  <si>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</si>
  <si>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</si>
  <si>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</si>
  <si>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</si>
  <si>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</si>
  <si>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</si>
  <si>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</si>
  <si>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</si>
  <si>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</si>
  <si>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</si>
  <si>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</si>
  <si>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</si>
  <si>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</si>
  <si>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</si>
  <si>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</si>
  <si>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</si>
  <si>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</si>
  <si>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</si>
  <si>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</si>
  <si>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</si>
  <si>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</si>
  <si>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</si>
  <si>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</si>
  <si>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</si>
  <si>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</si>
  <si>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</si>
  <si>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</si>
  <si>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</si>
  <si>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</si>
  <si>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</si>
  <si>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</si>
  <si>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</si>
  <si>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</si>
  <si>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</si>
  <si>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</si>
  <si>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</si>
  <si>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</si>
  <si>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</si>
  <si>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</si>
  <si>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</si>
  <si>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</si>
  <si>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</si>
  <si>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</si>
  <si>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</si>
  <si>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</si>
  <si>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</si>
  <si>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</si>
  <si>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</si>
  <si>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</si>
  <si>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</si>
  <si>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</si>
  <si>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</si>
  <si>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</si>
  <si>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</si>
  <si>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</si>
  <si>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</si>
  <si>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</si>
  <si>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</si>
  <si>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</si>
  <si>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</si>
  <si>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</si>
  <si>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</si>
  <si>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</si>
  <si>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</si>
  <si>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</si>
  <si>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</si>
  <si>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</si>
  <si>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</si>
  <si>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</si>
  <si>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</si>
  <si>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</si>
  <si>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</si>
  <si>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</si>
  <si>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</si>
  <si>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</si>
  <si>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</si>
  <si>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</si>
  <si>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</si>
  <si>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</si>
  <si>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</si>
  <si>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</si>
  <si>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</si>
  <si>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</si>
  <si>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</si>
  <si>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</si>
  <si>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</si>
  <si>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</si>
  <si>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</si>
  <si>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</si>
  <si>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</si>
  <si>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</si>
  <si>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</si>
  <si>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</si>
  <si>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</si>
  <si>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</si>
  <si>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</si>
  <si>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</si>
  <si>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</si>
  <si>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</si>
  <si>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</si>
  <si>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</si>
  <si>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</si>
  <si>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</si>
  <si>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</si>
  <si>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</si>
  <si>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</si>
  <si>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</si>
  <si>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</si>
  <si>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</si>
  <si>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</si>
  <si>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</si>
  <si>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</si>
  <si>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</si>
  <si>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</si>
  <si>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</si>
  <si>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</si>
  <si>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</si>
  <si>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</si>
  <si>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</si>
  <si>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</si>
  <si>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</si>
  <si>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</si>
  <si>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</si>
  <si>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</si>
  <si>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</si>
  <si>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</si>
  <si>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</si>
  <si>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</si>
  <si>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</si>
  <si>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</si>
  <si>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</si>
  <si>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</si>
  <si>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</si>
  <si>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</si>
  <si>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</si>
  <si>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</si>
  <si>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</si>
  <si>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</si>
  <si>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</si>
  <si>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</si>
  <si>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</si>
  <si>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</si>
  <si>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</si>
  <si>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</si>
  <si>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</si>
  <si>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</si>
  <si>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</si>
  <si>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</si>
  <si>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</si>
  <si>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</si>
  <si>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</si>
  <si>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</si>
  <si>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</si>
  <si>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</si>
  <si>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</si>
  <si>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</si>
  <si>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</si>
  <si>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</si>
  <si>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</si>
  <si>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</si>
  <si>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</si>
  <si>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</si>
  <si>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</si>
  <si>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</si>
  <si>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</si>
  <si>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</si>
  <si>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</si>
  <si>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</si>
  <si>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</si>
  <si>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</si>
  <si>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</si>
  <si>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</si>
  <si>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</si>
  <si>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</si>
  <si>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</si>
  <si>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</si>
  <si>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</si>
  <si>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</si>
  <si>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</si>
  <si>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</si>
  <si>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</si>
  <si>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</si>
  <si>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</si>
  <si>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</si>
  <si>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</si>
  <si>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</si>
  <si>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</si>
  <si>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</si>
  <si>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</si>
  <si>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</si>
  <si>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</si>
  <si>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</si>
  <si>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</si>
  <si>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</si>
  <si>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</si>
  <si>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</si>
  <si>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</si>
  <si>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</si>
  <si>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</si>
  <si>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</si>
  <si>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</si>
  <si>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</si>
  <si>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</si>
  <si>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</si>
  <si>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</si>
  <si>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</si>
  <si>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</si>
  <si>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</si>
  <si>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</si>
  <si>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</si>
  <si>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</si>
  <si>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</si>
  <si>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</si>
  <si>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</si>
  <si>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</si>
  <si>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</si>
  <si>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</si>
  <si>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</si>
  <si>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</si>
  <si>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</si>
  <si>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</si>
  <si>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</si>
  <si>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</si>
  <si>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</si>
  <si>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</si>
  <si>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</si>
  <si>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</si>
  <si>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</si>
  <si>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</si>
  <si>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</si>
  <si>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</si>
  <si>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</si>
  <si>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</si>
  <si>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</si>
  <si>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</si>
  <si>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</si>
  <si>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</si>
  <si>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</si>
  <si>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</si>
  <si>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</si>
  <si>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</si>
  <si>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</si>
  <si>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</si>
  <si>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</si>
  <si>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</si>
  <si>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</si>
  <si>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</si>
  <si>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</si>
  <si>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</si>
  <si>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</si>
  <si>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</si>
  <si>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</si>
  <si>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</si>
  <si>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</si>
  <si>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</si>
  <si>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</si>
  <si>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</si>
  <si>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</si>
  <si>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</si>
  <si>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</si>
  <si>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</si>
  <si>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</si>
  <si>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</si>
  <si>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</si>
  <si>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</si>
  <si>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</si>
  <si>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</si>
  <si>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</si>
  <si>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</si>
  <si>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</si>
  <si>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</si>
  <si>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</si>
  <si>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</si>
  <si>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</si>
  <si>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</si>
  <si>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</si>
  <si>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</si>
  <si>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</si>
  <si>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</si>
  <si>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</si>
  <si>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</si>
  <si>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</si>
  <si>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</si>
  <si>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</si>
  <si>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</si>
  <si>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</si>
  <si>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</si>
  <si>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</si>
  <si>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</si>
  <si>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</si>
  <si>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</si>
  <si>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</si>
  <si>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</si>
  <si>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</si>
  <si>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</si>
  <si>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</si>
  <si>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</si>
  <si>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</si>
  <si>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</si>
  <si>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</si>
  <si>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</si>
  <si>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</si>
  <si>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</si>
  <si>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</si>
  <si>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</si>
  <si>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</si>
  <si>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</si>
  <si>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</si>
  <si>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</si>
  <si>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</si>
  <si>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</si>
  <si>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</si>
  <si>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</si>
  <si>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</si>
  <si>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</si>
  <si>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</si>
  <si>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</si>
  <si>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</si>
  <si>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</si>
  <si>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</si>
  <si>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</si>
  <si>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</si>
  <si>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</si>
  <si>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</si>
  <si>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</si>
  <si>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</si>
  <si>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</si>
  <si>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</si>
  <si>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</si>
  <si>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</si>
  <si>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</si>
  <si>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</si>
  <si>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</si>
  <si>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</si>
  <si>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</si>
  <si>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</si>
  <si>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</si>
  <si>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</si>
  <si>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</si>
  <si>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</si>
  <si>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</si>
  <si>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</si>
  <si>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</si>
  <si>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</si>
  <si>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</si>
  <si>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</si>
  <si>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</si>
  <si>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</si>
  <si>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</si>
  <si>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</si>
  <si>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</si>
  <si>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</si>
  <si>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</si>
  <si>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</si>
  <si>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</si>
  <si>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</si>
  <si>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</si>
  <si>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</si>
  <si>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</si>
  <si>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</si>
  <si>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</si>
  <si>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</si>
  <si>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</si>
  <si>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</si>
  <si>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</si>
  <si>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</si>
  <si>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</si>
  <si>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</si>
  <si>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</si>
  <si>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</si>
  <si>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</si>
  <si>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</si>
  <si>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</si>
  <si>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</si>
  <si>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</si>
  <si>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</si>
  <si>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</si>
  <si>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</si>
  <si>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</si>
  <si>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</si>
  <si>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</si>
  <si>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</si>
  <si>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</si>
  <si>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</si>
  <si>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</si>
  <si>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</si>
  <si>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</si>
  <si>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</si>
  <si>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</si>
  <si>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</si>
  <si>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</si>
  <si>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</si>
  <si>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</si>
  <si>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</si>
  <si>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</si>
  <si>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</si>
  <si>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</si>
  <si>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</si>
  <si>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</si>
  <si>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</si>
  <si>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</si>
  <si>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</si>
  <si>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</si>
  <si>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</si>
  <si>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</si>
  <si>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</si>
  <si>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</si>
  <si>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</si>
  <si>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</si>
  <si>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</si>
  <si>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</si>
  <si>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</si>
  <si>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</si>
  <si>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</si>
  <si>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</si>
  <si>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</si>
  <si>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</si>
  <si>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</si>
  <si>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</si>
  <si>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</si>
  <si>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</si>
  <si>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</si>
  <si>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</si>
  <si>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</si>
  <si>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</si>
  <si>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</si>
  <si>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</si>
  <si>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</si>
  <si>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</si>
  <si>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</si>
  <si>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</si>
  <si>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</si>
  <si>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</si>
  <si>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</si>
  <si>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</si>
  <si>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</si>
  <si>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</si>
  <si>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</si>
  <si>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</si>
  <si>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</si>
  <si>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</si>
  <si>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</si>
  <si>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</si>
  <si>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</si>
  <si>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</si>
  <si>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</si>
  <si>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</si>
  <si>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</si>
  <si>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</si>
  <si>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</si>
  <si>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</si>
  <si>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</si>
  <si>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</si>
  <si>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</si>
  <si>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</si>
  <si>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</si>
  <si>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</si>
  <si>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</si>
  <si>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</si>
  <si>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</si>
  <si>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</si>
  <si>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</si>
  <si>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</si>
  <si>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</si>
  <si>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</si>
  <si>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</si>
  <si>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</si>
  <si>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</si>
  <si>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</si>
  <si>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</si>
  <si>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</si>
  <si>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</si>
  <si>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</si>
  <si>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</si>
  <si>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</si>
  <si>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</si>
  <si>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</si>
  <si>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</si>
  <si>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</si>
  <si>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</si>
  <si>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</si>
  <si>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</si>
  <si>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</si>
  <si>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</si>
  <si>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</si>
  <si>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</si>
  <si>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</si>
  <si>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</si>
  <si>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</si>
  <si>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</si>
  <si>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</si>
  <si>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</si>
  <si>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</si>
  <si>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</si>
  <si>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</si>
  <si>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</si>
  <si>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</si>
  <si>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</si>
  <si>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</si>
  <si>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</si>
  <si>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</si>
  <si>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</si>
  <si>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</si>
  <si>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</si>
  <si>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</si>
  <si>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</si>
  <si>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</si>
  <si>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</si>
  <si>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</si>
  <si>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</si>
  <si>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</si>
  <si>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</si>
  <si>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</si>
  <si>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</si>
  <si>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</si>
  <si>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</si>
  <si>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</si>
  <si>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</si>
  <si>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</si>
  <si>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</si>
  <si>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</si>
  <si>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</si>
  <si>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</si>
  <si>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</si>
  <si>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</si>
  <si>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</si>
  <si>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</si>
  <si>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</si>
  <si>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</si>
  <si>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</si>
  <si>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</si>
  <si>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</si>
  <si>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</si>
  <si>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</si>
  <si>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</si>
  <si>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</si>
  <si>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</si>
  <si>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</si>
  <si>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</si>
  <si>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</si>
  <si>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</si>
  <si>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</si>
  <si>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</si>
  <si>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</si>
  <si>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</si>
  <si>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</si>
  <si>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</si>
  <si>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</si>
  <si>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</si>
  <si>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</si>
  <si>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</si>
  <si>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</si>
  <si>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</si>
  <si>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</si>
  <si>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</si>
  <si>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</si>
  <si>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</si>
  <si>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</si>
  <si>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</si>
  <si>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</si>
  <si>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</si>
  <si>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</si>
  <si>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</si>
  <si>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</si>
  <si>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</si>
  <si>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</si>
  <si>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</si>
  <si>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</si>
  <si>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</si>
  <si>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</si>
  <si>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</si>
  <si>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</si>
  <si>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</si>
  <si>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</si>
  <si>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</si>
  <si>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</si>
  <si>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</si>
  <si>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</si>
  <si>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</si>
  <si>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</si>
  <si>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</si>
  <si>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</si>
  <si>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</si>
  <si>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</si>
  <si>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</si>
  <si>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</si>
  <si>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</si>
  <si>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</si>
  <si>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</si>
  <si>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</si>
  <si>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</si>
  <si>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</si>
  <si>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</si>
  <si>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</si>
  <si>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</si>
  <si>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</si>
  <si>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</si>
  <si>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</si>
  <si>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</si>
  <si>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</si>
  <si>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</si>
  <si>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</si>
  <si>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</si>
  <si>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</si>
  <si>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</si>
  <si>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</si>
  <si>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</si>
  <si>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</si>
  <si>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</si>
  <si>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</si>
  <si>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</si>
  <si>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</si>
  <si>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</si>
  <si>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</si>
  <si>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</si>
  <si>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</si>
  <si>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</si>
  <si>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</si>
  <si>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</si>
  <si>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</si>
  <si>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</si>
  <si>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</si>
  <si>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</si>
  <si>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</si>
  <si>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</si>
  <si>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</si>
  <si>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</si>
  <si>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</si>
  <si>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</si>
  <si>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</si>
  <si>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</si>
  <si>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</si>
  <si>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</si>
  <si>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</si>
  <si>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</si>
  <si>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</si>
  <si>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</si>
  <si>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</si>
  <si>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</si>
  <si>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</si>
  <si>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</si>
  <si>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</si>
  <si>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</si>
  <si>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</si>
  <si>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</si>
  <si>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</si>
  <si>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</si>
  <si>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</si>
  <si>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</si>
  <si>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</si>
  <si>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</si>
  <si>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</si>
  <si>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</si>
  <si>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</si>
  <si>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</si>
  <si>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</si>
  <si>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</si>
  <si>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</si>
  <si>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</si>
  <si>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</si>
  <si>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</si>
  <si>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</si>
  <si>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</si>
  <si>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</si>
  <si>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</si>
  <si>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</si>
  <si>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</si>
  <si>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</si>
  <si>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</si>
  <si>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</si>
  <si>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</si>
  <si>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</si>
  <si>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</si>
  <si>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</si>
  <si>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</si>
  <si>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</si>
  <si>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</si>
  <si>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</si>
  <si>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</si>
  <si>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</si>
  <si>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</si>
  <si>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</si>
  <si>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</si>
  <si>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</si>
  <si>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</si>
  <si>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</si>
  <si>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</si>
  <si>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</si>
  <si>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</si>
  <si>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</si>
  <si>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</si>
  <si>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</si>
  <si>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</si>
  <si>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</si>
  <si>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</si>
  <si>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</si>
  <si>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</si>
  <si>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</si>
  <si>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</si>
  <si>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</si>
  <si>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</si>
  <si>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</si>
  <si>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</si>
  <si>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</si>
  <si>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</si>
  <si>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</si>
  <si>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</si>
  <si>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</si>
  <si>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</si>
  <si>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</si>
  <si>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</si>
  <si>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</si>
  <si>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</si>
  <si>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</si>
  <si>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</si>
  <si>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</si>
  <si>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</si>
  <si>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</si>
  <si>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</si>
  <si>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</si>
  <si>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</si>
  <si>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</si>
  <si>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</si>
  <si>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</si>
  <si>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</si>
  <si>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</si>
  <si>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</si>
  <si>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</si>
  <si>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</si>
  <si>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</si>
  <si>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</si>
  <si>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</si>
  <si>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</si>
  <si>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</si>
  <si>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</si>
  <si>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</si>
  <si>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</si>
  <si>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</si>
  <si>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</si>
  <si>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</si>
  <si>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</si>
  <si>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</si>
  <si>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</si>
  <si>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</si>
  <si>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</si>
  <si>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</si>
  <si>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</si>
  <si>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</si>
  <si>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</si>
  <si>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</si>
  <si>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</si>
  <si>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</si>
  <si>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</si>
  <si>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</si>
  <si>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</si>
  <si>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</si>
  <si>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</si>
  <si>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</si>
  <si>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</si>
  <si>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</si>
  <si>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</si>
  <si>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</si>
  <si>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</si>
  <si>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</si>
  <si>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</si>
  <si>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</si>
  <si>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</si>
  <si>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</si>
  <si>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</si>
  <si>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</si>
  <si>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</si>
  <si>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</si>
  <si>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</si>
  <si>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</si>
  <si>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</si>
  <si>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</si>
  <si>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</si>
  <si>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</si>
  <si>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</si>
  <si>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</si>
  <si>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</si>
  <si>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</si>
  <si>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</si>
  <si>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</si>
  <si>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</si>
  <si>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</si>
  <si>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</si>
  <si>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</si>
  <si>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</si>
  <si>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</si>
  <si>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</si>
  <si>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</si>
  <si>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</si>
  <si>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</si>
  <si>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</si>
  <si>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</si>
  <si>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</si>
  <si>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</si>
  <si>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</si>
  <si>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</si>
  <si>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</si>
  <si>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</si>
  <si>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</si>
  <si>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</si>
  <si>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</si>
  <si>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</si>
  <si>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</si>
  <si>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</si>
  <si>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</si>
  <si>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</si>
  <si>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</si>
  <si>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</si>
  <si>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</si>
  <si>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</si>
  <si>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</si>
  <si>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</si>
  <si>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</si>
  <si>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</si>
  <si>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</si>
  <si>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</si>
  <si>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</si>
  <si>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</si>
  <si>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</si>
  <si>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</si>
  <si>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</si>
  <si>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</si>
  <si>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</si>
  <si>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</si>
  <si>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</si>
  <si>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</si>
  <si>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</si>
  <si>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</si>
  <si>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</si>
  <si>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</si>
  <si>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</si>
  <si>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</si>
  <si>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</si>
  <si>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</si>
  <si>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</si>
  <si>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</si>
  <si>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</si>
  <si>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</si>
  <si>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</si>
  <si>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</si>
  <si>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</si>
  <si>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</si>
  <si>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</si>
  <si>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</si>
  <si>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</si>
  <si>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</si>
  <si>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</si>
  <si>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</si>
  <si>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</si>
  <si>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</si>
  <si>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</si>
  <si>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</si>
  <si>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</si>
  <si>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</si>
  <si>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</si>
  <si>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</si>
  <si>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</si>
  <si>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</si>
  <si>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</si>
  <si>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</si>
  <si>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</si>
  <si>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</si>
  <si>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</si>
  <si>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</si>
  <si>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</si>
  <si>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</si>
  <si>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</si>
  <si>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</si>
  <si>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</si>
  <si>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</si>
  <si>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</si>
  <si>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</si>
  <si>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</si>
  <si>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</si>
  <si>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</si>
  <si>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</si>
  <si>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</si>
  <si>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</si>
  <si>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</si>
  <si>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</si>
  <si>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</si>
  <si>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</si>
  <si>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</si>
  <si>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</si>
  <si>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</si>
  <si>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</si>
  <si>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</si>
  <si>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</si>
  <si>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</si>
  <si>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</si>
  <si>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</si>
  <si>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</si>
  <si>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</si>
  <si>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</si>
  <si>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</si>
  <si>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</si>
  <si>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</si>
  <si>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</si>
  <si>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</si>
  <si>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</si>
  <si>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</si>
  <si>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</si>
  <si>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</si>
  <si>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</si>
  <si>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</si>
  <si>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</si>
  <si>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</si>
  <si>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</si>
  <si>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</si>
  <si>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</si>
  <si>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</si>
  <si>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</si>
  <si>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</si>
  <si>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</si>
  <si>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</si>
  <si>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</si>
  <si>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</si>
  <si>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</si>
  <si>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</si>
  <si>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</si>
  <si>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</si>
  <si>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</si>
  <si>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</si>
  <si>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</si>
  <si>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</si>
  <si>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</si>
  <si>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</si>
  <si>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</si>
  <si>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</si>
  <si>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</si>
  <si>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</si>
  <si>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</si>
  <si>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</si>
  <si>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</si>
  <si>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</si>
  <si>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</si>
  <si>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</si>
  <si>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</si>
  <si>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</si>
  <si>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</si>
  <si>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</si>
  <si>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</si>
  <si>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</si>
  <si>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</si>
  <si>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</si>
  <si>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</si>
  <si>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</si>
  <si>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</si>
  <si>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</si>
  <si>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</si>
  <si>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</si>
  <si>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</si>
  <si>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</si>
  <si>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</si>
  <si>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</si>
  <si>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</si>
  <si>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</si>
  <si>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</si>
  <si>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</si>
  <si>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</si>
  <si>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</si>
  <si>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</si>
  <si>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</si>
  <si>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</si>
  <si>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</si>
  <si>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</si>
  <si>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</si>
  <si>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</si>
  <si>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</si>
  <si>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</si>
  <si>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</si>
  <si>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</si>
  <si>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</si>
  <si>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</si>
  <si>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</si>
  <si>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</si>
  <si>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</si>
  <si>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</si>
  <si>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</si>
  <si>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</si>
  <si>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</si>
  <si>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</si>
  <si>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</si>
  <si>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</si>
  <si>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</si>
  <si>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</si>
  <si>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</si>
  <si>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</si>
  <si>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</si>
  <si>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</si>
  <si>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</si>
  <si>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</si>
  <si>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</si>
  <si>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</si>
  <si>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</si>
  <si>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</si>
  <si>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</si>
  <si>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</si>
  <si>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</si>
  <si>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</si>
  <si>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</si>
  <si>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</si>
  <si>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</si>
  <si>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</si>
  <si>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</si>
  <si>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</si>
  <si>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</si>
  <si>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</si>
  <si>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</si>
  <si>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</si>
  <si>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</si>
  <si>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</si>
  <si>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</si>
  <si>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</si>
  <si>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</si>
  <si>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</si>
  <si>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</si>
  <si>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</si>
  <si>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</si>
  <si>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</si>
  <si>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</si>
  <si>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</si>
  <si>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</si>
  <si>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</si>
  <si>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</si>
  <si>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</si>
  <si>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</si>
  <si>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</si>
  <si>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</si>
  <si>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</si>
  <si>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</si>
  <si>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</si>
  <si>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</si>
  <si>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</si>
  <si>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</si>
  <si>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</si>
  <si>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</si>
  <si>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</si>
  <si>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</si>
  <si>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</si>
  <si>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</si>
  <si>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</si>
  <si>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</si>
  <si>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</si>
  <si>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</si>
  <si>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</si>
  <si>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</si>
  <si>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</si>
  <si>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</si>
  <si>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</si>
  <si>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</si>
  <si>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</si>
  <si>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</si>
  <si>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</si>
  <si>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</si>
  <si>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</si>
  <si>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</si>
  <si>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</si>
  <si>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</si>
  <si>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</si>
  <si>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</si>
  <si>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</si>
  <si>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</si>
  <si>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</si>
  <si>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</si>
  <si>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</si>
  <si>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</si>
  <si>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</si>
  <si>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</si>
  <si>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</si>
  <si>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</si>
  <si>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</si>
  <si>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</si>
  <si>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</si>
  <si>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</si>
  <si>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</si>
  <si>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</si>
  <si>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</si>
  <si>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</si>
  <si>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</si>
  <si>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</si>
  <si>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</si>
  <si>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</si>
  <si>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</si>
  <si>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</si>
  <si>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</si>
  <si>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</si>
  <si>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</si>
  <si>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</si>
  <si>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</si>
  <si>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</si>
  <si>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</si>
  <si>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</si>
  <si>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</si>
  <si>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</si>
  <si>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</si>
  <si>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</si>
  <si>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</si>
  <si>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</si>
  <si>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</si>
  <si>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</si>
  <si>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</si>
  <si>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</si>
  <si>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</si>
  <si>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</si>
  <si>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</si>
  <si>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</si>
  <si>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</si>
  <si>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</si>
  <si>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</si>
  <si>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</si>
  <si>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</si>
  <si>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</si>
  <si>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</si>
  <si>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</si>
  <si>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</si>
  <si>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</si>
  <si>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</si>
  <si>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</si>
  <si>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</si>
  <si>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</si>
  <si>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</si>
  <si>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</si>
  <si>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</si>
  <si>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</si>
  <si>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</si>
  <si>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</si>
  <si>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</si>
  <si>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</si>
  <si>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</si>
  <si>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</si>
  <si>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</si>
  <si>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</si>
  <si>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</si>
  <si>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</si>
  <si>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</si>
  <si>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</si>
  <si>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</si>
  <si>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</si>
  <si>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</si>
  <si>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</si>
  <si>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</si>
  <si>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</si>
  <si>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</si>
  <si>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</si>
  <si>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</si>
  <si>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</si>
  <si>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</si>
  <si>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</si>
  <si>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</si>
  <si>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</si>
  <si>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</si>
  <si>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</si>
  <si>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</si>
  <si>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</si>
  <si>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</si>
  <si>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</si>
  <si>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</si>
  <si>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</si>
  <si>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</si>
  <si>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</si>
  <si>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</si>
  <si>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</si>
  <si>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</si>
  <si>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</si>
  <si>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</si>
  <si>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</si>
  <si>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</si>
  <si>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</si>
  <si>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</si>
  <si>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</si>
  <si>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</si>
  <si>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</si>
  <si>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</si>
  <si>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</si>
  <si>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</si>
  <si>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</si>
  <si>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</si>
  <si>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</si>
  <si>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</si>
  <si>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</si>
  <si>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</si>
  <si>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</si>
  <si>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</si>
  <si>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</si>
  <si>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</si>
  <si>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</si>
  <si>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</si>
  <si>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</si>
  <si>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</si>
  <si>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</si>
  <si>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</si>
  <si>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</si>
  <si>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</si>
  <si>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</si>
  <si>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</si>
  <si>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</si>
  <si>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</si>
  <si>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</si>
  <si>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</si>
  <si>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</si>
  <si>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</si>
  <si>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</si>
  <si>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</si>
  <si>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</si>
  <si>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</si>
  <si>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</si>
  <si>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</si>
  <si>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</si>
  <si>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</si>
  <si>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</si>
  <si>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</si>
  <si>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</si>
  <si>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</si>
  <si>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</si>
  <si>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</si>
  <si>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</si>
  <si>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</si>
  <si>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</si>
  <si>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</si>
  <si>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</si>
  <si>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</si>
  <si>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</si>
  <si>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</si>
  <si>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</si>
  <si>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</si>
  <si>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</si>
  <si>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</si>
  <si>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</si>
  <si>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</si>
  <si>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</si>
  <si>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</si>
  <si>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</si>
  <si>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</si>
  <si>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</si>
  <si>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</si>
  <si>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</si>
  <si>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</si>
  <si>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</si>
  <si>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</si>
  <si>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</si>
  <si>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</si>
  <si>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</si>
  <si>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</si>
  <si>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</si>
  <si>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Maquinista solicitado aguardando o deslocamento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</si>
  <si>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</si>
  <si>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</si>
  <si>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</si>
  <si>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</si>
  <si>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</si>
  <si>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</si>
  <si>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</si>
  <si>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MC1 12:03, verificando faixa 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</si>
  <si>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</si>
  <si>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</si>
  <si>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</si>
  <si>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</si>
  <si>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</si>
  <si>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</si>
  <si>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</si>
  <si>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</si>
  <si>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</si>
  <si>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</si>
  <si>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</si>
  <si>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 maquinistas no local desfazendo a segurança</t>
  </si>
  <si>
    <t>ZTO-ZRU</t>
  </si>
  <si>
    <t>ZTOZRU</t>
  </si>
  <si>
    <t>Deslocamento para ZRU</t>
  </si>
  <si>
    <t>Atualizando a versão do CBL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</si>
  <si>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</si>
  <si>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</si>
  <si>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</si>
  <si>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</si>
  <si>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</si>
  <si>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</si>
  <si>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</si>
  <si>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</si>
  <si>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</si>
  <si>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segue intervalo 11:55 até 13:55</t>
  </si>
  <si>
    <t>Não vai solicitar devido operador foi buscar a reguladora V11</t>
  </si>
  <si>
    <t>luiz Granado</t>
  </si>
  <si>
    <t>ZSK-ZRU</t>
  </si>
  <si>
    <t>ZSKZRU</t>
  </si>
  <si>
    <t>Savio 41 8738-6049</t>
  </si>
  <si>
    <t xml:space="preserve">Detecção Sperry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</si>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</sst>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R259" activePane="bottomRight" state="frozen"/>
      <selection pane="bottomRight" activeCell="D273" sqref="D27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6" t="s">
        <v>1483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8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1485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1486</v>
      </c>
      <c r="BJ252" s="16" t="s">
        <v>1486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1486</v>
      </c>
      <c r="BP252" s="11" t="str">
        <f t="shared" ref="BP252:BP318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8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1487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1488</v>
      </c>
      <c r="BJ253" s="16" t="s">
        <v>1488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1488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1489</v>
      </c>
      <c r="V254" s="151" t="s">
        <v>1490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1491</v>
      </c>
      <c r="BJ254" s="16" t="s">
        <v>1491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1491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1492</v>
      </c>
      <c r="BJ255" s="16" t="s">
        <v>1492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1492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1490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1491</v>
      </c>
      <c r="BJ256" s="16" t="s">
        <v>1491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1491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1493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1494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1495</v>
      </c>
      <c r="BJ257" s="16" t="s">
        <v>1495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1496</v>
      </c>
      <c r="M258" s="127" t="s">
        <v>1497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1498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1499</v>
      </c>
      <c r="BJ258" s="16" t="s">
        <v>1499</v>
      </c>
      <c r="BK258" s="15"/>
      <c r="BL258" s="130"/>
      <c r="BM258" s="130"/>
      <c r="BN258" s="130"/>
      <c r="BO258" s="16" t="s">
        <v>1500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1505</v>
      </c>
      <c r="BJ259" s="16" t="s">
        <v>1505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Intervalo</v>
      </c>
      <c r="BQ259" s="18">
        <f>IF(OR(B259="",E259=""),"*",AX259/O259)</f>
        <v>0.99999999999999911</v>
      </c>
      <c r="BR259" s="18">
        <f>IF(OR(B259="",E259=""),"*",AZ259/P259)</f>
        <v>1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1490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1509</v>
      </c>
      <c r="BJ261" s="16" t="s">
        <v>1509</v>
      </c>
      <c r="BK261" s="15"/>
      <c r="BL261" s="130"/>
      <c r="BM261" s="130"/>
      <c r="BN261" s="130"/>
      <c r="BO261" s="17"/>
      <c r="BP261" s="11" t="str">
        <f t="shared" si="18"/>
        <v>Produção</v>
      </c>
      <c r="BQ261" s="18">
        <f>IF(OR(B261="",E261=""),"*",AX261/O261)</f>
        <v>1.3333333333333339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>D266&amp;B266</f>
        <v/>
      </c>
      <c r="B266" s="183"/>
      <c r="C266" s="134" t="str">
        <f>IF(BS_CONTROLE[[#This Row],[DATA]]="","",WEEKNUM(BS_CONTROLE[[#This Row],[DATA]]))</f>
        <v/>
      </c>
      <c r="D266" s="184"/>
      <c r="E266" s="185"/>
      <c r="F266" s="142" t="str">
        <f>IF(D266="","*",VLOOKUP(E266,BS_ATIVIDADE[],3,FALSE))</f>
        <v>*</v>
      </c>
      <c r="G266" s="186"/>
      <c r="H266" s="186"/>
      <c r="I266" s="127"/>
      <c r="J266" s="127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05"/>
      <c r="W266" s="104"/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209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>
        <f>BS_CONTROLE[[#This Row],[Responsavel pelo boletim]]</f>
        <v>0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1485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1489</v>
      </c>
      <c r="V269" s="151" t="s">
        <v>1490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1511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1490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>D272&amp;B272</f>
        <v>V9746072</v>
      </c>
      <c r="B272" s="183">
        <v>46072</v>
      </c>
      <c r="C272" s="134">
        <f>IF(BS_CONTROLE[[#This Row],[DATA]]="","",WEEKNUM(BS_CONTROLE[[#This Row],[DATA]]))</f>
        <v>8</v>
      </c>
      <c r="D272" s="184" t="s">
        <v>846</v>
      </c>
      <c r="E272" s="185" t="s">
        <v>647</v>
      </c>
      <c r="F272" s="142" t="str">
        <f>IF(D272="","*",VLOOKUP(E272,BS_ATIVIDADE[],3,FALSE))</f>
        <v>DETECÇÃO</v>
      </c>
      <c r="G272" s="186" t="s">
        <v>79</v>
      </c>
      <c r="H272" s="186" t="s">
        <v>251</v>
      </c>
      <c r="I272" s="127">
        <v>71</v>
      </c>
      <c r="J272" s="127">
        <v>205</v>
      </c>
      <c r="K272" s="105">
        <v>131</v>
      </c>
      <c r="L272" s="127" t="s">
        <v>1512</v>
      </c>
      <c r="M272" s="127" t="s">
        <v>1513</v>
      </c>
      <c r="N272" s="106">
        <v>0.375</v>
      </c>
      <c r="O272" s="106">
        <v>4.1666666666666664E-2</v>
      </c>
      <c r="P272" s="105">
        <v>70</v>
      </c>
      <c r="Q272" s="9" t="str">
        <f>IF(E272=0, "*", IFERROR(_xlfn.XLOOKUP(E272, BS_ATIVIDADE[ATIVIDADE], BS_ATIVIDADE[UNIDADE]), "*"))</f>
        <v>KM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72" s="105" t="s">
        <v>1514</v>
      </c>
      <c r="V272" s="105" t="s">
        <v>1515</v>
      </c>
      <c r="W272" s="104" t="s">
        <v>452</v>
      </c>
      <c r="X272" s="129"/>
      <c r="Y272" s="104"/>
      <c r="Z272" s="187"/>
      <c r="AA272" s="188"/>
      <c r="AB272" s="188"/>
      <c r="AC272" s="189"/>
      <c r="AD272" s="187"/>
      <c r="AE272" s="187"/>
      <c r="AF272" s="127"/>
      <c r="AG272" s="14"/>
      <c r="AH272" s="126" t="str">
        <f>IF(BS_CONTROLE[[#This Row],[Atividade]]=0, "-", BS_CONTROLE[[#This Row],[Atividade]])</f>
        <v>DETECÇÃO - ULTRASSOM - SPERRY</v>
      </c>
      <c r="AI272" s="8" t="str">
        <f>IF(BS_CONTROLE[[#This Row],[Atividade]]=0, "-", BS_CONTROLE[[#This Row],[Atividade]])</f>
        <v>DETECÇÃO - ULTRASSOM - SPERRY</v>
      </c>
      <c r="AJ272" s="30" t="str">
        <f>BS_CONTROLE[[#This Row],[Local - Partida]]</f>
        <v>ZSK2</v>
      </c>
      <c r="AK272" s="30" t="str">
        <f>BS_CONTROLE[[#This Row],[Local - Encerramento]]</f>
        <v>ZRU</v>
      </c>
      <c r="AL272" s="105" t="str">
        <f>IF(BS_CONTROLE[[#This Row],[Entre - Estações]]=0, "-", BS_CONTROLE[[#This Row],[Entre - Estações]])</f>
        <v>ZSK-ZRU</v>
      </c>
      <c r="AM272" s="105" t="str">
        <f>IF(BS_CONTROLE[[#This Row],[SB]]=0, "-", BS_CONTROLE[[#This Row],[SB]])</f>
        <v>ZSKZRU</v>
      </c>
      <c r="AN272" s="105">
        <f>IF(BS_CONTROLE[[#This Row],[SUB]]=0, "-", BS_CONTROLE[[#This Row],[SUB]])</f>
        <v>71</v>
      </c>
      <c r="AO272" s="105">
        <f>BS_CONTROLE[[#This Row],[KM - Inicio]]</f>
        <v>205</v>
      </c>
      <c r="AP272" s="105">
        <f>BS_CONTROLE[[#This Row],[KM - Inicio]]</f>
        <v>205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KM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72" s="150" t="str">
        <f>BS_CONTROLE[[#This Row],[Responsavel pelo boletim]]</f>
        <v>Savio 41 8738-6049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272" t="str">
        <f>D273&amp;B273</f>
        <v>CARLOS (TP-722)46072</v>
      </c>
      <c r="B273" s="183">
        <v>46072</v>
      </c>
      <c r="C273" s="134">
        <f>IF(BS_CONTROLE[[#This Row],[DATA]]="","",WEEKNUM(BS_CONTROLE[[#This Row],[DATA]]))</f>
        <v>8</v>
      </c>
      <c r="D273" s="104" t="s">
        <v>888</v>
      </c>
      <c r="E273" s="126" t="s">
        <v>806</v>
      </c>
      <c r="F273" s="142" t="str">
        <f>IF(D273="","*",VLOOKUP(E273,BS_ATIVIDADE[],3,FALSE))</f>
        <v>SOLDA</v>
      </c>
      <c r="G273" s="106" t="s">
        <v>624</v>
      </c>
      <c r="H273" s="106" t="s">
        <v>624</v>
      </c>
      <c r="I273" s="105">
        <v>70</v>
      </c>
      <c r="J273" s="105">
        <v>157.30000000000001</v>
      </c>
      <c r="K273" s="105" t="s">
        <v>624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3" s="106">
        <v>0.375</v>
      </c>
      <c r="O273" s="106">
        <v>6.25E-2</v>
      </c>
      <c r="P273" s="105">
        <v>1</v>
      </c>
      <c r="Q273" s="273" t="str">
        <f>IF(E273=0, "*", IFERROR(_xlfn.XLOOKUP(E273, BS_ATIVIDADE[ATIVIDADE], BS_ATIVIDADE[UNIDADE]), "*"))</f>
        <v>Nº DE SOLDA</v>
      </c>
      <c r="R273" s="274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27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3" s="105" t="s">
        <v>1249</v>
      </c>
      <c r="V273" s="151" t="s">
        <v>1490</v>
      </c>
      <c r="W273" s="104" t="s">
        <v>452</v>
      </c>
      <c r="X273" s="129"/>
      <c r="Y273" s="104"/>
      <c r="Z273" s="187"/>
      <c r="AA273" s="188"/>
      <c r="AB273" s="188"/>
      <c r="AC273" s="189"/>
      <c r="AD273" s="187"/>
      <c r="AE273" s="187"/>
      <c r="AF273" s="127"/>
      <c r="AG273" s="14"/>
      <c r="AH273" s="275" t="str">
        <f>IF(BS_CONTROLE[[#This Row],[Atividade]]=0, "-", BS_CONTROLE[[#This Row],[Atividade]])</f>
        <v>PDM - SOLDA</v>
      </c>
      <c r="AI273" s="8" t="str">
        <f>IF(BS_CONTROLE[[#This Row],[Atividade]]=0, "-", BS_CONTROLE[[#This Row],[Atividade]])</f>
        <v>PDM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ZOX</v>
      </c>
      <c r="AM273" s="105" t="str">
        <f>IF(BS_CONTROLE[[#This Row],[SB]]=0, "-", BS_CONTROLE[[#This Row],[SB]])</f>
        <v>ZOX1</v>
      </c>
      <c r="AN273" s="276">
        <f>IF(BS_CONTROLE[[#This Row],[SUB]]=0, "-", BS_CONTROLE[[#This Row],[SUB]])</f>
        <v>70</v>
      </c>
      <c r="AO273" s="105">
        <f>BS_CONTROLE[[#This Row],[KM - Inicio]]</f>
        <v>157.30000000000001</v>
      </c>
      <c r="AP273" s="276">
        <f>BS_CONTROLE[[#This Row],[KM - Inicio]]</f>
        <v>157.30000000000001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Nº DE SOLDA</v>
      </c>
      <c r="BB273" s="277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277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3" s="150" t="str">
        <f>BS_CONTROLE[[#This Row],[Responsavel pelo boletim]]</f>
        <v>Carlos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>V8346072</v>
      </c>
      <c r="B274" s="102">
        <v>46072</v>
      </c>
      <c r="C274" s="134">
        <f>IF(BS_CONTROLE[[#This Row],[DATA]]="","",WEEKNUM(BS_CONTROLE[[#This Row],[DATA]]))</f>
        <v>8</v>
      </c>
      <c r="D274" s="104" t="s">
        <v>822</v>
      </c>
      <c r="E274" s="126" t="s">
        <v>729</v>
      </c>
      <c r="F274" s="142" t="str">
        <f>IF(D274="","*",VLOOKUP(E274,BS_ATIVIDADE[],3,FALSE))</f>
        <v>MECANIZAÇÃO - SOCADORA</v>
      </c>
      <c r="G274" s="106" t="s">
        <v>61</v>
      </c>
      <c r="H274" s="106" t="s">
        <v>61</v>
      </c>
      <c r="I274" s="105">
        <v>70</v>
      </c>
      <c r="J274" s="105">
        <v>135</v>
      </c>
      <c r="K274" s="105">
        <v>136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4" s="127" t="s">
        <v>1467</v>
      </c>
      <c r="N274" s="106">
        <v>0.35416666666666669</v>
      </c>
      <c r="O274" s="106">
        <v>6.25E-2</v>
      </c>
      <c r="P274" s="105">
        <v>360</v>
      </c>
      <c r="Q274" s="9" t="str">
        <f>IF(E274=0, "*", IFERROR(_xlfn.XLOOKUP(E274, BS_ATIVIDADE[ATIVIDADE], BS_ATIVIDADE[UNIDADE]), "*"))</f>
        <v>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4" s="105" t="s">
        <v>1063</v>
      </c>
      <c r="V274" s="151" t="s">
        <v>1282</v>
      </c>
      <c r="W274" s="104" t="s">
        <v>452</v>
      </c>
      <c r="X274" s="129"/>
      <c r="Y274" s="104"/>
      <c r="Z274" s="105">
        <v>1</v>
      </c>
      <c r="AA274" s="103" t="s">
        <v>443</v>
      </c>
      <c r="AB274" s="152"/>
      <c r="AC274" s="107">
        <v>0.29166666666666669</v>
      </c>
      <c r="AD274" s="105">
        <v>6233</v>
      </c>
      <c r="AE274" s="105" t="s">
        <v>624</v>
      </c>
      <c r="AF274" s="105" t="s">
        <v>624</v>
      </c>
      <c r="AG274" s="14"/>
      <c r="AH274" s="126" t="str">
        <f>IF(BS_CONTROLE[[#This Row],[Atividade]]=0, "-", BS_CONTROLE[[#This Row],[Atividade]])</f>
        <v>MECANIZAÇÃO - SOCADORA</v>
      </c>
      <c r="AI274" s="8" t="str">
        <f>IF(BS_CONTROLE[[#This Row],[Atividade]]=0, "-", BS_CONTROLE[[#This Row],[Atividade]])</f>
        <v>MECANIZAÇÃO - SOCADORA</v>
      </c>
      <c r="AJ274" s="30" t="str">
        <f>BS_CONTROLE[[#This Row],[Local - Partida]]</f>
        <v>ZIQ1752</v>
      </c>
      <c r="AK274" s="30" t="str">
        <f>BS_CONTROLE[[#This Row],[Local - Encerramento]]</f>
        <v>ZIQ1752</v>
      </c>
      <c r="AL274" s="105" t="str">
        <f>IF(BS_CONTROLE[[#This Row],[Entre - Estações]]=0, "-", BS_CONTROLE[[#This Row],[Entre - Estações]])</f>
        <v>ZRQ</v>
      </c>
      <c r="AM274" s="105" t="str">
        <f>IF(BS_CONTROLE[[#This Row],[SB]]=0, "-", BS_CONTROLE[[#This Row],[SB]])</f>
        <v>ZRQ1/ZRQ1381</v>
      </c>
      <c r="AN274" s="105">
        <f>IF(BS_CONTROLE[[#This Row],[SUB]]=0, "-", BS_CONTROLE[[#This Row],[SUB]])</f>
        <v>70</v>
      </c>
      <c r="AO274" s="105">
        <f>BS_CONTROLE[[#This Row],[KM - Inicio]]</f>
        <v>135</v>
      </c>
      <c r="AP274" s="105">
        <f>BS_CONTROLE[[#This Row],[KM - Inicio]]</f>
        <v>135</v>
      </c>
      <c r="AQ274" s="108"/>
      <c r="AR274" s="108"/>
      <c r="AS274" s="108"/>
      <c r="AT274" s="135"/>
      <c r="AU274" s="135"/>
      <c r="AV274" s="13"/>
      <c r="AW274" s="13"/>
      <c r="AX274" s="176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9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77" operator="equal">
      <formula>"NÃO"</formula>
    </cfRule>
    <cfRule type="cellIs" dxfId="187" priority="12078" operator="equal">
      <formula>"SIM"</formula>
    </cfRule>
  </conditionalFormatting>
  <conditionalFormatting sqref="AY6:AY1056">
    <cfRule type="expression" dxfId="186" priority="54533">
      <formula>#REF!=1</formula>
    </cfRule>
  </conditionalFormatting>
  <conditionalFormatting sqref="BD6:BD1056 AX6:AX1056 T6:T1056">
    <cfRule type="cellIs" dxfId="185" priority="54517" operator="equal">
      <formula>"ERRO"</formula>
    </cfRule>
  </conditionalFormatting>
  <conditionalFormatting sqref="BP6:BP1056">
    <cfRule type="cellIs" dxfId="184" priority="54512" operator="equal">
      <formula>"Produção e Intervalo"</formula>
    </cfRule>
    <cfRule type="cellIs" dxfId="183" priority="54513" operator="equal">
      <formula>"Aderente"</formula>
    </cfRule>
    <cfRule type="cellIs" dxfId="182" priority="54514" operator="equal">
      <formula>"Intervalo"</formula>
    </cfRule>
    <cfRule type="cellIs" dxfId="181" priority="54515" operator="equal">
      <formula>"Produção"</formula>
    </cfRule>
    <cfRule type="cellIs" dxfId="180" priority="54516" operator="equal">
      <formula>"ERRO"</formula>
    </cfRule>
  </conditionalFormatting>
  <conditionalFormatting sqref="BQ6:BR1056">
    <cfRule type="cellIs" dxfId="179" priority="54494" operator="equal">
      <formula>"*"</formula>
    </cfRule>
    <cfRule type="cellIs" dxfId="178" priority="54495" operator="greaterThanOrEqual">
      <formula>1</formula>
    </cfRule>
    <cfRule type="cellIs" dxfId="177" priority="54496" operator="lessThan">
      <formula>1</formula>
    </cfRule>
  </conditionalFormatting>
  <conditionalFormatting sqref="BJ2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4" operator="equal">
      <formula>"OPORTUNIDADE"</formula>
    </cfRule>
  </conditionalFormatting>
  <conditionalFormatting sqref="X28:Y29">
    <cfRule type="cellIs" dxfId="175" priority="392" operator="equal">
      <formula>"NÃO"</formula>
    </cfRule>
    <cfRule type="cellIs" dxfId="174" priority="393" operator="equal">
      <formula>"SIM"</formula>
    </cfRule>
  </conditionalFormatting>
  <conditionalFormatting sqref="BJ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0" operator="equal">
      <formula>"OPORTUNIDADE"</formula>
    </cfRule>
  </conditionalFormatting>
  <conditionalFormatting sqref="Y39">
    <cfRule type="cellIs" dxfId="172" priority="368" operator="equal">
      <formula>"NÃO"</formula>
    </cfRule>
    <cfRule type="cellIs" dxfId="171" priority="369" operator="equal">
      <formula>"SIM"</formula>
    </cfRule>
  </conditionalFormatting>
  <conditionalFormatting sqref="X42:X43">
    <cfRule type="cellIs" dxfId="170" priority="367" operator="equal">
      <formula>"OPORTUNIDADE"</formula>
    </cfRule>
  </conditionalFormatting>
  <conditionalFormatting sqref="X42:X43">
    <cfRule type="cellIs" dxfId="169" priority="365" operator="equal">
      <formula>"NÃO"</formula>
    </cfRule>
    <cfRule type="cellIs" dxfId="168" priority="366" operator="equal">
      <formula>"SIM"</formula>
    </cfRule>
  </conditionalFormatting>
  <conditionalFormatting sqref="BJ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38" operator="equal">
      <formula>"OPORTUNIDADE"</formula>
    </cfRule>
  </conditionalFormatting>
  <conditionalFormatting sqref="X46:Y46 Y47:Y48 X47:X50">
    <cfRule type="cellIs" dxfId="166" priority="336" operator="equal">
      <formula>"NÃO"</formula>
    </cfRule>
    <cfRule type="cellIs" dxfId="165" priority="337" operator="equal">
      <formula>"SIM"</formula>
    </cfRule>
  </conditionalFormatting>
  <conditionalFormatting sqref="BJ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0" operator="equal">
      <formula>"OPORTUNIDADE"</formula>
    </cfRule>
  </conditionalFormatting>
  <conditionalFormatting sqref="Y57">
    <cfRule type="cellIs" dxfId="163" priority="308" operator="equal">
      <formula>"NÃO"</formula>
    </cfRule>
    <cfRule type="cellIs" dxfId="162" priority="309" operator="equal">
      <formula>"SIM"</formula>
    </cfRule>
  </conditionalFormatting>
  <conditionalFormatting sqref="BJ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97" operator="equal">
      <formula>"OPORTUNIDADE"</formula>
    </cfRule>
  </conditionalFormatting>
  <conditionalFormatting sqref="X52:X61">
    <cfRule type="cellIs" dxfId="160" priority="295" operator="equal">
      <formula>"NÃO"</formula>
    </cfRule>
    <cfRule type="cellIs" dxfId="159" priority="296" operator="equal">
      <formula>"SIM"</formula>
    </cfRule>
  </conditionalFormatting>
  <conditionalFormatting sqref="BJ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1" operator="equal">
      <formula>"OPORTUNIDADE"</formula>
    </cfRule>
  </conditionalFormatting>
  <conditionalFormatting sqref="Y73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X75">
    <cfRule type="cellIs" dxfId="155" priority="255" operator="equal">
      <formula>"OPORTUNIDADE"</formula>
    </cfRule>
  </conditionalFormatting>
  <conditionalFormatting sqref="X75">
    <cfRule type="cellIs" dxfId="154" priority="253" operator="equal">
      <formula>"NÃO"</formula>
    </cfRule>
    <cfRule type="cellIs" dxfId="153" priority="254" operator="equal">
      <formula>"SIM"</formula>
    </cfRule>
  </conditionalFormatting>
  <conditionalFormatting sqref="BJ6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8" operator="equal">
      <formula>"OPORTUNIDADE"</formula>
    </cfRule>
  </conditionalFormatting>
  <conditionalFormatting sqref="X76:X77">
    <cfRule type="cellIs" dxfId="151" priority="246" operator="equal">
      <formula>"NÃO"</formula>
    </cfRule>
    <cfRule type="cellIs" dxfId="150" priority="247" operator="equal">
      <formula>"SIM"</formula>
    </cfRule>
  </conditionalFormatting>
  <conditionalFormatting sqref="BO7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8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8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6 BO257 BO250 BO261 BO259">
    <cfRule type="iconSet" priority="6362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6">
    <cfRule type="iconSet" priority="6364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682">
      <iconSet showValue="0">
        <cfvo type="percent" val="0"/>
        <cfvo type="num" val="1"/>
        <cfvo type="num" val="1" gte="0"/>
      </iconSet>
    </cfRule>
    <cfRule type="iconSet" priority="6368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68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692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1516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1517</v>
      </c>
      <c r="C4" s="159" t="s">
        <v>1518</v>
      </c>
      <c r="D4" s="159" t="s">
        <v>1519</v>
      </c>
      <c r="E4" s="159" t="s">
        <v>1520</v>
      </c>
      <c r="F4" s="159" t="s">
        <v>4</v>
      </c>
      <c r="G4" s="159" t="s">
        <v>1521</v>
      </c>
    </row>
    <row r="5" spans="2:7">
      <c r="B5" s="160" t="s">
        <v>1522</v>
      </c>
      <c r="C5" s="160">
        <v>257068</v>
      </c>
      <c r="D5" s="160" t="s">
        <v>1523</v>
      </c>
      <c r="E5" s="160" t="s">
        <v>1524</v>
      </c>
      <c r="F5" s="160" t="s">
        <v>1524</v>
      </c>
      <c r="G5" s="161">
        <v>46296</v>
      </c>
    </row>
    <row r="6" spans="2:7">
      <c r="B6" s="160" t="s">
        <v>1525</v>
      </c>
      <c r="C6" s="160" t="s">
        <v>624</v>
      </c>
      <c r="D6" s="160" t="s">
        <v>624</v>
      </c>
      <c r="E6" s="160" t="s">
        <v>624</v>
      </c>
      <c r="F6" s="160" t="s">
        <v>1526</v>
      </c>
      <c r="G6" s="161" t="s">
        <v>624</v>
      </c>
    </row>
    <row r="7" spans="2:7">
      <c r="B7" s="160" t="s">
        <v>1527</v>
      </c>
      <c r="C7" s="160">
        <v>257472</v>
      </c>
      <c r="D7" s="160" t="s">
        <v>1528</v>
      </c>
      <c r="E7" s="160" t="s">
        <v>1529</v>
      </c>
      <c r="F7" s="160" t="s">
        <v>1529</v>
      </c>
      <c r="G7" s="161">
        <v>45992</v>
      </c>
    </row>
    <row r="8" spans="2:7">
      <c r="B8" s="160" t="s">
        <v>1530</v>
      </c>
      <c r="C8" s="160">
        <v>260307</v>
      </c>
      <c r="D8" s="160" t="s">
        <v>1531</v>
      </c>
      <c r="E8" s="160" t="s">
        <v>1532</v>
      </c>
      <c r="F8" s="160" t="s">
        <v>1529</v>
      </c>
      <c r="G8" s="161">
        <v>46082</v>
      </c>
    </row>
    <row r="9" spans="2:7">
      <c r="B9" s="160" t="s">
        <v>1533</v>
      </c>
      <c r="C9" s="160">
        <v>333033</v>
      </c>
      <c r="D9" s="160" t="s">
        <v>1534</v>
      </c>
      <c r="E9" s="160" t="s">
        <v>1526</v>
      </c>
      <c r="F9" s="160" t="s">
        <v>1535</v>
      </c>
      <c r="G9" s="160" t="s">
        <v>624</v>
      </c>
    </row>
    <row r="10" spans="2:7">
      <c r="B10" s="160" t="s">
        <v>1536</v>
      </c>
      <c r="C10" s="160">
        <v>263576</v>
      </c>
      <c r="D10" s="160" t="s">
        <v>1537</v>
      </c>
      <c r="E10" s="160" t="s">
        <v>1526</v>
      </c>
      <c r="F10" s="160" t="s">
        <v>1526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1538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1539</v>
      </c>
      <c r="E3" s="198" t="s">
        <v>1540</v>
      </c>
      <c r="F3" s="198" t="s">
        <v>1541</v>
      </c>
      <c r="G3" s="198" t="s">
        <v>1542</v>
      </c>
      <c r="H3" s="198" t="s">
        <v>1543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1544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1545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1546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1547</v>
      </c>
      <c r="V1" s="264"/>
      <c r="W1" s="264"/>
    </row>
    <row r="2" spans="1:23" ht="15" customHeight="1">
      <c r="A2" s="87" t="s">
        <v>1548</v>
      </c>
      <c r="B2" s="87" t="s">
        <v>1549</v>
      </c>
      <c r="C2" s="87" t="s">
        <v>442</v>
      </c>
      <c r="D2" s="88" t="s">
        <v>1012</v>
      </c>
      <c r="E2" s="88" t="s">
        <v>4</v>
      </c>
      <c r="F2" s="88" t="s">
        <v>1550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1551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Oportunidade</v>
      </c>
      <c r="C271" s="146" t="str">
        <f>IF(SP_NORTE!Y274="","*",SP_NORTE!Y274)</f>
        <v>*</v>
      </c>
      <c r="D271" s="138" t="str">
        <f>IF(SP_NORTE!R274="","*",SP_NORTE!R274)</f>
        <v>SP NORTE</v>
      </c>
      <c r="E271" s="138" t="str">
        <f>IF(SP_NORTE!S274="","*",SP_NORTE!S274)</f>
        <v>ZRX-ZTI</v>
      </c>
      <c r="F271" s="145">
        <f>IF(SP_NORTE!B274="","*",SP_NORTE!B274)</f>
        <v>46072</v>
      </c>
      <c r="G271" s="145" t="str">
        <f>IF(SP_NORTE!D274="","*",SP_NORTE!D274)</f>
        <v>V83</v>
      </c>
      <c r="H271" s="145" t="str">
        <f>IF(SP_NORTE!E274="","*",SP_NORTE!E274)</f>
        <v>MECANIZAÇÃO - SOCADORA</v>
      </c>
      <c r="I271" s="145" t="str">
        <f>IF(SP_NORTE!G274="","*",SP_NORTE!G274)</f>
        <v>ZIQ1752</v>
      </c>
      <c r="J271" s="145" t="str">
        <f>IF(SP_NORTE!H274="","*",SP_NORTE!H274)</f>
        <v>ZIQ1752</v>
      </c>
      <c r="K271" s="138" t="str">
        <f>IF(SP_NORTE!L274="","*",SP_NORTE!L274)</f>
        <v>ZRQ</v>
      </c>
      <c r="L271" s="138" t="str">
        <f>IF(SP_NORTE!M274="","*",SP_NORTE!M274)</f>
        <v>ZRQ1/ZRQ1381</v>
      </c>
      <c r="M271" s="139">
        <f>IF(SP_NORTE!I274="","*",SP_NORTE!I274)</f>
        <v>70</v>
      </c>
      <c r="N271" s="144">
        <f>IF(SP_NORTE!J274="","*",SP_NORTE!J274)</f>
        <v>135</v>
      </c>
      <c r="O271" s="144">
        <f>IF(SP_NORTE!K274="","*",SP_NORTE!K274)</f>
        <v>136</v>
      </c>
      <c r="P271" s="143">
        <f>IF(SP_NORTE!N274="","*",SP_NORTE!N274)</f>
        <v>0.35416666666666669</v>
      </c>
      <c r="Q271" s="143">
        <f>IF(SP_NORTE!O274="","*",SP_NORTE!O274)</f>
        <v>6.25E-2</v>
      </c>
      <c r="R271" s="145" t="str">
        <f>IF(SP_NORTE!P274="","*",CONCATENATE(SP_NORTE!P274," ",SP_NORTE!Q274))</f>
        <v>360 M</v>
      </c>
      <c r="S271" s="145" t="str">
        <f>IF(SP_NORTE!U274="","*",SP_NORTE!U274)</f>
        <v>Antonioni</v>
      </c>
      <c r="T271" s="145" t="str">
        <f>IF(SP_NORTE!V274="","*",SP_NORTE!V274)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1552</v>
      </c>
      <c r="C2" s="121" t="s">
        <v>998</v>
      </c>
      <c r="D2" s="76" t="s">
        <v>1000</v>
      </c>
      <c r="E2" s="76" t="s">
        <v>1553</v>
      </c>
      <c r="F2" s="99" t="s">
        <v>1554</v>
      </c>
      <c r="G2" s="76" t="s">
        <v>1555</v>
      </c>
      <c r="H2" s="76" t="s">
        <v>1556</v>
      </c>
      <c r="I2" s="76" t="s">
        <v>1557</v>
      </c>
      <c r="J2" s="76" t="s">
        <v>1558</v>
      </c>
      <c r="K2" s="78" t="s">
        <v>1559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IF(SP_NORTE!X274="","*",SP_NORTE!X274)</f>
        <v>*</v>
      </c>
      <c r="C247" s="95">
        <f>IF(SP_NORTE!B274="","*",SP_NORTE!B274)</f>
        <v>46072</v>
      </c>
      <c r="D247" s="94" t="str">
        <f>IF(SP_NORTE!D274="","*",SP_NORTE!D274)</f>
        <v>V83</v>
      </c>
      <c r="E247" s="94" t="str">
        <f>IF(SP_NORTE!G274="","*",SP_NORTE!G274)</f>
        <v>ZIQ1752</v>
      </c>
      <c r="F247" s="100" t="str">
        <f>IF(SP_NORTE!L274="","*",SP_NORTE!L274)</f>
        <v>ZRQ</v>
      </c>
      <c r="G247" s="95" t="str">
        <f>IF(SP_NORTE!H274="","*",SP_NORTE!H274)</f>
        <v>ZIQ1752</v>
      </c>
      <c r="H247" s="95" t="str">
        <f>IF(SP_NORTE!AA274="","*",SP_NORTE!AA274)</f>
        <v>FIXO</v>
      </c>
      <c r="I247" s="95" t="str">
        <f>IF(SP_NORTE!AB274="","*",SP_NORTE!AB274)</f>
        <v>*</v>
      </c>
      <c r="J247" s="96">
        <f>IF(SP_NORTE!Z274="","*",SP_NORTE!Z274)</f>
        <v>1</v>
      </c>
      <c r="K247" s="97">
        <f>IF(SP_NORTE!AC274="","*",SP_NORTE!AC274)</f>
        <v>0.29166666666666669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1560</v>
      </c>
    </row>
    <row r="8" spans="1:73">
      <c r="BT8" s="215"/>
    </row>
    <row r="9" spans="1:73" ht="117.75">
      <c r="BS9" s="213"/>
      <c r="BT9" s="222" t="s">
        <v>1561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1562</v>
      </c>
      <c r="D5" s="266"/>
      <c r="E5" s="266"/>
      <c r="F5" s="266"/>
      <c r="G5" s="266"/>
      <c r="H5" s="266"/>
      <c r="I5" s="266"/>
      <c r="J5" s="267"/>
      <c r="K5" s="268" t="s">
        <v>1563</v>
      </c>
      <c r="L5" s="269"/>
      <c r="M5" s="269"/>
      <c r="N5" s="269"/>
      <c r="O5" s="270" t="s">
        <v>1564</v>
      </c>
      <c r="P5" s="271"/>
    </row>
    <row r="6" spans="1:16" s="74" customFormat="1" ht="15" customHeight="1">
      <c r="A6" s="66" t="s">
        <v>1550</v>
      </c>
      <c r="B6" s="75" t="s">
        <v>1549</v>
      </c>
      <c r="C6" s="76" t="s">
        <v>1012</v>
      </c>
      <c r="D6" s="77" t="s">
        <v>1013</v>
      </c>
      <c r="E6" s="76" t="s">
        <v>1565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1566</v>
      </c>
      <c r="M6" s="80" t="s">
        <v>642</v>
      </c>
      <c r="N6" s="81" t="s">
        <v>1007</v>
      </c>
      <c r="O6" s="156" t="s">
        <v>1050</v>
      </c>
      <c r="P6" s="132" t="s">
        <v>1567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Maquinista solicitado aguardando o deslocamento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MC1 12:03, verificando faixa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 maquinistas no local desfazendo a segurança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Atualizando a versão do CBL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segue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IF(SP_NORTE!B274="","*",SP_NORTE!B274)</f>
        <v>46072</v>
      </c>
      <c r="B219" s="83" t="str">
        <f>IF(SP_NORTE!W274="","*",SP_NORTE!W274)</f>
        <v>Oportunidade</v>
      </c>
      <c r="C219" s="83" t="str">
        <f>IF(SP_NORTE!R274="","*",SP_NORTE!R274)</f>
        <v>SP NORTE</v>
      </c>
      <c r="D219" s="83" t="str">
        <f>IF(SP_NORTE!S274="","*",SP_NORTE!S274)</f>
        <v>ZRX-ZTI</v>
      </c>
      <c r="E219" s="83" t="str">
        <f>IF(SP_NORTE!D274="","*",SP_NORTE!D274)</f>
        <v>V83</v>
      </c>
      <c r="F219" s="83" t="str">
        <f>IF(SP_NORTE!G274="","*",SP_NORTE!G274)</f>
        <v>ZIQ1752</v>
      </c>
      <c r="G219" s="83" t="str">
        <f>IF(SP_NORTE!L274="","*",SP_NORTE!L274)</f>
        <v>ZRQ</v>
      </c>
      <c r="H219" s="116">
        <f>IF(SP_NORTE!J274="","*",SP_NORTE!J274)</f>
        <v>135</v>
      </c>
      <c r="I219" s="113">
        <f>IF(SP_NORTE!N274="","*",SP_NORTE!N274)</f>
        <v>0.35416666666666669</v>
      </c>
      <c r="J219" s="113">
        <f>IF(SP_NORTE!O274="","*",SP_NORTE!O274)</f>
        <v>6.25E-2</v>
      </c>
      <c r="K219" s="83" t="str">
        <f>IF(SP_NORTE!AJ274="","*",SP_NORTE!AJ274)</f>
        <v>ZIQ1752</v>
      </c>
      <c r="L219" s="83" t="str">
        <f>IF(SP_NORTE!AL274="","*",SP_NORTE!AL274)</f>
        <v>ZRQ</v>
      </c>
      <c r="M219" s="83">
        <f>IF(SP_NORTE!AO274="","*",SP_NORTE!AO274)</f>
        <v>135</v>
      </c>
      <c r="N219" s="83" t="str">
        <f>IF(SP_NORTE!AL274="","*",SP_NORTE!AL274)</f>
        <v>ZRQ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