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039" documentId="120_S{118792C3-22EF-5104-A093-F22BFE3913F3}" xr6:coauthVersionLast="47" xr6:coauthVersionMax="47" xr10:uidLastSave="{989037CB-8889-4785-82E1-AD7D03B61890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6" i="1"/>
  <c r="M184" i="1" a="1"/>
  <c r="M184" i="1"/>
  <c r="N179" i="1" a="1"/>
  <c r="N179" i="1"/>
  <c r="M179" i="1" a="1"/>
  <c r="M179" i="1"/>
  <c r="N177" i="1" a="1"/>
  <c r="N177" i="1"/>
  <c r="M177" i="1" a="1"/>
  <c r="M177" i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BR175" i="1"/>
  <c r="BS175" i="1"/>
  <c r="BT175" i="1"/>
  <c r="A176" i="1"/>
  <c r="C176" i="1"/>
  <c r="G176" i="1"/>
  <c r="L173" i="15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BR176" i="1"/>
  <c r="BS176" i="1"/>
  <c r="BT176" i="1"/>
  <c r="A177" i="1"/>
  <c r="C177" i="1"/>
  <c r="G177" i="1"/>
  <c r="L174" i="15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BR178" i="1"/>
  <c r="BS178" i="1"/>
  <c r="BT178" i="1"/>
  <c r="A179" i="1"/>
  <c r="C179" i="1"/>
  <c r="G179" i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BR181" i="1"/>
  <c r="BS181" i="1"/>
  <c r="BT181" i="1"/>
  <c r="A182" i="1"/>
  <c r="C182" i="1"/>
  <c r="G182" i="1"/>
  <c r="L179" i="15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BR187" i="1"/>
  <c r="BS187" i="1"/>
  <c r="BT187" i="1"/>
  <c r="A188" i="1"/>
  <c r="C188" i="1"/>
  <c r="G188" i="1"/>
  <c r="M188" i="1" a="1"/>
  <c r="M188" i="1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BR190" i="1"/>
  <c r="BS190" i="1"/>
  <c r="BT190" i="1"/>
  <c r="A191" i="1"/>
  <c r="C191" i="1"/>
  <c r="G191" i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07" i="10" s="1"/>
  <c r="AL235" i="1"/>
  <c r="AN235" i="1"/>
  <c r="AO235" i="1"/>
  <c r="BE235" i="1" s="1" a="1"/>
  <c r="BE235" i="1" s="1"/>
  <c r="AP235" i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19" i="10" s="1"/>
  <c r="AL247" i="1"/>
  <c r="AN247" i="1"/>
  <c r="AO247" i="1"/>
  <c r="BE247" i="1" s="1" a="1"/>
  <c r="BE247" i="1" s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9" i="10" s="1"/>
  <c r="AL387" i="1"/>
  <c r="AN387" i="1"/>
  <c r="AO387" i="1"/>
  <c r="AP387" i="1"/>
  <c r="M359" i="10" s="1"/>
  <c r="AQ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8" i="10" s="1"/>
  <c r="AL396" i="1"/>
  <c r="AN396" i="1"/>
  <c r="AO396" i="1"/>
  <c r="AP396" i="1"/>
  <c r="M368" i="10" s="1"/>
  <c r="AQ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0" i="10" s="1"/>
  <c r="AL418" i="1"/>
  <c r="AN418" i="1"/>
  <c r="AO418" i="1"/>
  <c r="AP418" i="1"/>
  <c r="M390" i="10" s="1"/>
  <c r="AQ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2" i="10" s="1"/>
  <c r="AL430" i="1"/>
  <c r="AN430" i="1"/>
  <c r="AO430" i="1"/>
  <c r="AP430" i="1"/>
  <c r="M402" i="10" s="1"/>
  <c r="AQ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0" i="10" s="1"/>
  <c r="AL448" i="1"/>
  <c r="AN448" i="1"/>
  <c r="AO448" i="1"/>
  <c r="AP448" i="1"/>
  <c r="M420" i="10" s="1"/>
  <c r="AQ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<sst xmlns="http://schemas.openxmlformats.org/spreadsheetml/2006/main" count="4992" uniqueCount="1396">
  <si>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</si>
  <si>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</si>
  <si>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</si>
  <si>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</si>
  <si>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</si>
  <si>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</si>
  <si>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</si>
  <si>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</si>
  <si>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</si>
  <si>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</si>
  <si>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</si>
  <si>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</si>
  <si>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</si>
  <si>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</si>
  <si>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</si>
  <si>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</si>
  <si>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</si>
  <si>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</si>
  <si>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</si>
  <si>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</si>
  <si>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</si>
  <si>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</si>
  <si>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</si>
  <si>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</si>
  <si>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</si>
  <si>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</si>
  <si>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</si>
  <si>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</si>
  <si>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</si>
  <si>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</si>
  <si>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</si>
  <si>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</si>
  <si>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</si>
  <si>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</si>
  <si>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</si>
  <si>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</si>
  <si>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</si>
  <si>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</si>
  <si>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</si>
  <si>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</si>
  <si>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</si>
  <si>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</si>
  <si>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</si>
  <si>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</si>
  <si>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</si>
  <si>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</si>
  <si>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</si>
  <si>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</si>
  <si>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</si>
  <si>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</si>
  <si>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</si>
  <si>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</si>
  <si>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</si>
  <si>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</si>
  <si>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</si>
  <si>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</si>
  <si>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</si>
  <si>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</si>
  <si>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</si>
  <si>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</si>
  <si>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</si>
  <si>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</si>
  <si>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</si>
  <si>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</si>
  <si>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</si>
  <si>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</si>
  <si>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</si>
  <si>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</si>
  <si>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</si>
  <si>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</si>
  <si>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</si>
  <si>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</si>
  <si>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</si>
  <si>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</si>
  <si>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</si>
  <si>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</si>
  <si>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</si>
  <si>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</si>
  <si>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</si>
  <si>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</si>
  <si>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</si>
  <si>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</si>
  <si>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</si>
  <si>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</si>
  <si>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</si>
  <si>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</si>
  <si>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</si>
  <si>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</si>
  <si>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</si>
  <si>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</si>
  <si>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</si>
  <si>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</si>
  <si>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</si>
  <si>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</si>
  <si>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</si>
  <si>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</si>
  <si>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</si>
  <si>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</si>
  <si>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</si>
  <si>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</si>
  <si>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</si>
  <si>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</si>
  <si>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</si>
  <si>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</si>
  <si>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</si>
  <si>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</si>
  <si>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</si>
  <si>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</si>
  <si>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</si>
  <si>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</si>
  <si>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</si>
  <si>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</si>
  <si>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</si>
  <si>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</si>
  <si>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</si>
  <si>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</si>
  <si>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</si>
  <si>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</si>
  <si>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</si>
  <si>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</si>
  <si>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</si>
  <si>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</si>
  <si>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</si>
  <si>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</si>
  <si>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</si>
  <si>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</si>
  <si>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</si>
  <si>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</si>
  <si>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</si>
  <si>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</si>
  <si>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</si>
  <si>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</si>
  <si>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</si>
  <si>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</si>
  <si>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</si>
  <si>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</si>
  <si>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</si>
  <si>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</si>
  <si>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</si>
  <si>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</si>
  <si>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</si>
  <si>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</si>
  <si>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</si>
  <si>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</si>
  <si>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</si>
  <si>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</si>
  <si>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</si>
  <si>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</si>
  <si>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</si>
  <si>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</si>
  <si>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</si>
  <si>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</si>
  <si>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</si>
  <si>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</si>
  <si>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</si>
  <si>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</si>
  <si>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</si>
  <si>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</si>
  <si>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</si>
  <si>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</si>
  <si>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</si>
  <si>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</si>
  <si>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</si>
  <si>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</si>
  <si>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</si>
  <si>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</si>
  <si>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</si>
  <si>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</si>
  <si>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</si>
  <si>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</si>
  <si>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</si>
  <si>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</si>
  <si>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</si>
  <si>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</si>
  <si>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</si>
  <si>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</si>
  <si>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</si>
  <si>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</si>
  <si>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</si>
  <si>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</si>
  <si>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</si>
  <si>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</si>
  <si>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</si>
  <si>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</si>
  <si>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</si>
  <si>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</si>
  <si>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</si>
  <si>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</si>
  <si>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</si>
  <si>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</si>
  <si>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</si>
  <si>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</si>
  <si>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</si>
  <si>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</si>
  <si>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</si>
  <si>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</si>
  <si>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</si>
  <si>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</si>
  <si>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</si>
  <si>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</si>
  <si>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</si>
  <si>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</si>
  <si>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</si>
  <si>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</si>
  <si>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</si>
  <si>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</si>
  <si>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</si>
  <si>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</si>
  <si>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</si>
  <si>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</si>
  <si>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</si>
  <si>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</si>
  <si>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</si>
  <si>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</si>
  <si>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</si>
  <si>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</si>
  <si>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</si>
  <si>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</si>
  <si>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</si>
  <si>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</si>
  <si>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</si>
  <si>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</si>
  <si>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</si>
  <si>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</si>
  <si>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</si>
  <si>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</si>
  <si>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</si>
  <si>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</si>
  <si>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</si>
  <si>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</si>
  <si>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</si>
  <si>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</si>
  <si>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</si>
  <si>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</si>
  <si>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</si>
  <si>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</si>
  <si>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</si>
  <si>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</si>
  <si>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</si>
  <si>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</si>
  <si>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</si>
  <si>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</si>
  <si>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</si>
  <si>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</si>
  <si>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</si>
  <si>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</si>
  <si>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</si>
  <si>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</si>
  <si>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</si>
  <si>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</si>
  <si>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</si>
  <si>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</si>
  <si>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</si>
  <si>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</si>
  <si>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</si>
  <si>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</si>
  <si>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</si>
  <si>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</si>
  <si>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</si>
  <si>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</si>
  <si>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</si>
  <si>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</si>
  <si>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</si>
  <si>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</si>
  <si>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</si>
  <si>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</si>
  <si>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</si>
  <si>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</si>
  <si>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</si>
  <si>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</si>
  <si>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</si>
  <si>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</si>
  <si>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</si>
  <si>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</si>
  <si>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</si>
  <si>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</si>
  <si>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</si>
  <si>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</si>
  <si>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</si>
  <si>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</si>
  <si>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</si>
  <si>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</si>
  <si>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</si>
  <si>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</si>
  <si>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</si>
  <si>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</si>
  <si>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</si>
  <si>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</si>
  <si>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</si>
  <si>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</si>
  <si>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</si>
  <si>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</si>
  <si>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</si>
  <si>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</si>
  <si>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</si>
  <si>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</si>
  <si>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</si>
  <si>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</si>
  <si>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</si>
  <si>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</si>
  <si>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</si>
  <si>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</si>
  <si>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</si>
  <si>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</si>
  <si>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</si>
  <si>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</si>
  <si>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</si>
  <si>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</si>
  <si>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</si>
  <si>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</si>
  <si>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</si>
  <si>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</si>
  <si>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</si>
  <si>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</si>
  <si>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</si>
  <si>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</si>
  <si>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</si>
  <si>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</si>
  <si>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</si>
  <si>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</si>
  <si>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</si>
  <si>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</si>
  <si>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</si>
  <si>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</si>
  <si>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</si>
  <si>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</si>
  <si>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</si>
  <si>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</si>
  <si>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</si>
  <si>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</si>
  <si>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</si>
  <si>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</si>
  <si>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</si>
  <si>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</si>
  <si>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</si>
  <si>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</si>
  <si>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</si>
  <si>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</si>
  <si>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</si>
  <si>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</si>
  <si>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</si>
  <si>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</si>
  <si>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</si>
  <si>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</si>
  <si>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</si>
  <si>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</si>
  <si>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</si>
  <si>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</si>
  <si>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</si>
  <si>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</si>
  <si>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</si>
  <si>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</si>
  <si>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</si>
  <si>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</si>
  <si>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</si>
  <si>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</si>
  <si>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</si>
  <si>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</si>
  <si>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</si>
  <si>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</si>
  <si>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</si>
  <si>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</si>
  <si>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</si>
  <si>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</si>
  <si>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</si>
  <si>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</si>
  <si>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</si>
  <si>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</si>
  <si>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</si>
  <si>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</si>
  <si>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</si>
  <si>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</si>
  <si>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</si>
  <si>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</si>
  <si>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</si>
  <si>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</si>
  <si>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</si>
  <si>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</si>
  <si>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</si>
  <si>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</si>
  <si>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</si>
  <si>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</si>
  <si>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</si>
  <si>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</si>
  <si>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</si>
  <si>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</si>
  <si>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</si>
  <si>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</si>
  <si>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</si>
  <si>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</si>
  <si>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</si>
  <si>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</si>
  <si>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</si>
  <si>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</si>
  <si>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</si>
  <si>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</si>
  <si>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</si>
  <si>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</si>
  <si>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</si>
  <si>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</si>
  <si>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</si>
  <si>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</si>
  <si>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</si>
  <si>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</si>
  <si>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</si>
  <si>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</si>
  <si>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</si>
  <si>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</si>
  <si>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</si>
  <si>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</si>
  <si>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</si>
  <si>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</si>
  <si>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</si>
  <si>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</si>
  <si>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</si>
  <si>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</si>
  <si>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</si>
  <si>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</si>
  <si>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</si>
  <si>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</si>
  <si>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</si>
  <si>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</si>
  <si>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</si>
  <si>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</si>
  <si>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</si>
  <si>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</si>
  <si>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</si>
  <si>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</si>
  <si>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</si>
  <si>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</si>
  <si>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</si>
  <si>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</si>
  <si>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</si>
  <si>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</si>
  <si>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</si>
  <si>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</si>
  <si>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</si>
  <si>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</si>
  <si>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</si>
  <si>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</si>
  <si>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</si>
  <si>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</si>
  <si>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</si>
  <si>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</si>
  <si>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</si>
  <si>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</si>
  <si>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</si>
  <si>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</si>
  <si>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</si>
  <si>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</si>
  <si>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</si>
  <si>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</si>
  <si>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</si>
  <si>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</si>
  <si>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</si>
  <si>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</si>
  <si>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</si>
  <si>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</si>
  <si>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</si>
  <si>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</si>
  <si>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</si>
  <si>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</si>
  <si>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</si>
  <si>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</si>
  <si>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</si>
  <si>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</si>
  <si>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</si>
  <si>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</si>
  <si>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</si>
  <si>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</si>
  <si>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</si>
  <si>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</si>
  <si>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</si>
  <si>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</si>
  <si>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</si>
  <si>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</si>
  <si>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</si>
  <si>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</si>
  <si>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</si>
  <si>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</si>
  <si>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</si>
  <si>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</si>
  <si>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</si>
  <si>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</si>
  <si>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</si>
  <si>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</si>
  <si>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</si>
  <si>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</si>
  <si>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</si>
  <si>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</si>
  <si>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</si>
  <si>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</si>
  <si>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</si>
  <si>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</si>
  <si>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</si>
  <si>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</si>
  <si>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</si>
  <si>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</si>
  <si>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</si>
  <si>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</si>
  <si>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</si>
  <si>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</si>
  <si>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</si>
  <si>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</si>
  <si>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</si>
  <si>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</si>
  <si>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</si>
  <si>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</si>
  <si>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</si>
  <si>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</si>
  <si>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</si>
  <si>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</si>
  <si>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</si>
  <si>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</si>
  <si>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</si>
  <si>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</si>
  <si>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</si>
  <si>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</si>
  <si>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</si>
  <si>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</si>
  <si>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</si>
  <si>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</si>
  <si>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</si>
  <si>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</si>
  <si>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</si>
  <si>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</si>
  <si>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</si>
  <si>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</si>
  <si>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</si>
  <si>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</si>
  <si>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</si>
  <si>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</si>
  <si>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</si>
  <si>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</si>
  <si>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</si>
  <si>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</si>
  <si>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</si>
  <si>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</si>
  <si>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</si>
  <si>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</si>
  <si>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</si>
  <si>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</si>
  <si>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</si>
  <si>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</si>
  <si>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</si>
  <si>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</si>
  <si>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</si>
  <si>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</si>
  <si>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</si>
  <si>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</si>
  <si>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</si>
  <si>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</si>
  <si>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</si>
  <si>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</si>
  <si>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</si>
  <si>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</si>
  <si>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</si>
  <si>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</si>
  <si>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</si>
  <si>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</si>
  <si>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</si>
  <si>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</si>
  <si>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</si>
  <si>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</si>
  <si>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</si>
  <si>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</si>
  <si>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</si>
  <si>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</si>
  <si>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</si>
  <si>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</si>
  <si>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</si>
  <si>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</si>
  <si>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</si>
  <si>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</si>
  <si>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</si>
  <si>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</si>
  <si>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</si>
  <si>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</si>
  <si>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</si>
  <si>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</si>
  <si>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</si>
  <si>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</si>
  <si>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</si>
  <si>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</si>
  <si>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</si>
  <si>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</si>
  <si>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</si>
  <si>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</si>
  <si>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</si>
  <si>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</si>
  <si>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</si>
  <si>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</si>
  <si>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</si>
  <si>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</si>
  <si>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</si>
  <si>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</si>
  <si>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</si>
  <si>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</si>
  <si>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</si>
  <si>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</si>
  <si>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</si>
  <si>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</si>
  <si>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</si>
  <si>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</si>
  <si>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</si>
  <si>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</si>
  <si>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</si>
  <si>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</si>
  <si>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</si>
  <si>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</si>
  <si>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</si>
  <si>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</si>
  <si>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</si>
  <si>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</si>
  <si>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</si>
  <si>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</si>
  <si>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</si>
  <si>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</si>
  <si>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</si>
  <si>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</si>
  <si>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</si>
  <si>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</si>
  <si>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</si>
  <si>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</si>
  <si>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</si>
  <si>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</si>
  <si>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</si>
  <si>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</si>
  <si>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</si>
  <si>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</si>
  <si>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</si>
  <si>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</si>
  <si>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</si>
  <si>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</si>
  <si>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</si>
  <si>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</si>
  <si>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</si>
  <si>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</si>
  <si>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</si>
  <si>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</si>
  <si>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</si>
  <si>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</si>
  <si>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</si>
  <si>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</si>
  <si>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</si>
  <si>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</si>
  <si>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</si>
  <si>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</si>
  <si>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</si>
  <si>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</si>
  <si>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</si>
  <si>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</si>
  <si>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</si>
  <si>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</si>
  <si>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</si>
  <si>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</si>
  <si>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</si>
  <si>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</si>
  <si>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</si>
  <si>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</si>
  <si>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</si>
  <si>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</si>
  <si>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</si>
  <si>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</si>
  <si>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</si>
  <si>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</si>
  <si>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</si>
  <si>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</si>
  <si>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</si>
  <si>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</si>
  <si>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</si>
  <si>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</si>
  <si>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</si>
  <si>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</si>
  <si>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</si>
  <si>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</si>
  <si>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</si>
  <si>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</si>
  <si>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</si>
  <si>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</si>
  <si>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</si>
  <si>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</si>
  <si>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</si>
  <si>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</si>
  <si>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</si>
  <si>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</si>
  <si>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</si>
  <si>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</si>
  <si>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</si>
  <si>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</si>
  <si>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</si>
  <si>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</si>
  <si>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</si>
  <si>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</si>
  <si>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</si>
  <si>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</si>
  <si>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</si>
  <si>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</si>
  <si>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</si>
  <si>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</si>
  <si>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</si>
  <si>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</si>
  <si>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</si>
  <si>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</si>
  <si>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</si>
  <si>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</si>
  <si>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</si>
  <si>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</si>
  <si>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</si>
  <si>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</si>
  <si>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</si>
  <si>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</si>
  <si>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</si>
  <si>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</si>
  <si>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</si>
  <si>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</si>
  <si>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</si>
  <si>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</si>
  <si>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</si>
  <si>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</si>
  <si>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</si>
  <si>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</si>
  <si>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</si>
  <si>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</si>
  <si>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</si>
  <si>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</si>
  <si>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</si>
  <si>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</si>
  <si>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</si>
  <si>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</si>
  <si>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</si>
  <si>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</si>
  <si>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</si>
  <si>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</si>
  <si>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</si>
  <si>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</si>
  <si>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</si>
  <si>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</si>
  <si>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</si>
  <si>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</si>
  <si>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</si>
  <si>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</si>
  <si>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</si>
  <si>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</si>
  <si>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</si>
  <si>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</si>
  <si>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</si>
  <si>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</si>
  <si>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</si>
  <si>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</si>
  <si>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</si>
  <si>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</si>
  <si>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</si>
  <si>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</si>
  <si>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</si>
  <si>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</si>
  <si>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</si>
  <si>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</si>
  <si>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</si>
  <si>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</si>
  <si>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</si>
  <si>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</si>
  <si>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</si>
  <si>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</si>
  <si>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</si>
  <si>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</si>
  <si>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</si>
  <si>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</si>
  <si>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</si>
  <si>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</si>
  <si>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</si>
  <si>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</si>
  <si>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</si>
  <si>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</si>
  <si>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</si>
  <si>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</si>
  <si>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</si>
  <si>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</si>
  <si>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</si>
  <si>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</si>
  <si>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</si>
  <si>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</si>
  <si>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</si>
  <si>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</si>
  <si>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</si>
  <si>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</si>
  <si>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</si>
  <si>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</si>
  <si>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</si>
  <si>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</si>
  <si>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</si>
  <si>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</si>
  <si>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</si>
  <si>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</si>
  <si>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</si>
  <si>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</si>
  <si>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</si>
  <si>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</si>
  <si>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</si>
  <si>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</si>
  <si>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</si>
  <si>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</si>
  <si>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</si>
  <si>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</si>
  <si>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</si>
  <si>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</si>
  <si>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</si>
  <si>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</si>
  <si>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</si>
  <si>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</si>
  <si>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</si>
  <si>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</si>
  <si>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</si>
  <si>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</si>
  <si>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</si>
  <si>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</si>
  <si>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</si>
  <si>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</si>
  <si>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</si>
  <si>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</si>
  <si>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</si>
  <si>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</si>
  <si>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</si>
  <si>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</si>
  <si>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</si>
  <si>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</si>
  <si>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</si>
  <si>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</si>
  <si>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</si>
  <si>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</si>
  <si>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</si>
  <si>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</si>
  <si>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</si>
  <si>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</si>
  <si>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</si>
  <si>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</si>
  <si>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</si>
  <si>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</si>
  <si>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</si>
  <si>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</si>
  <si>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</si>
  <si>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</si>
  <si>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</si>
  <si>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</si>
  <si>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</si>
  <si>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</si>
  <si>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</si>
  <si>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</si>
  <si>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</si>
  <si>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</si>
  <si>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</si>
  <si>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</si>
  <si>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</si>
  <si>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</si>
  <si>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</si>
  <si>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</si>
  <si>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</si>
  <si>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</si>
  <si>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</si>
  <si>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</si>
  <si>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</si>
  <si>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</si>
  <si>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</si>
  <si>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</si>
  <si>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</si>
  <si>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</si>
  <si>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</si>
  <si>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</si>
  <si>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</si>
  <si>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</si>
  <si>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</si>
  <si>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</si>
  <si>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</si>
  <si>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</si>
  <si>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</si>
  <si>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</si>
  <si>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</si>
  <si>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</si>
  <si>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</si>
  <si>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</si>
  <si>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</si>
  <si>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</si>
  <si>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</si>
  <si>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</si>
  <si>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</si>
  <si>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</si>
  <si>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</si>
  <si>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</si>
  <si>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</si>
  <si>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</si>
  <si>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</si>
  <si>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</si>
  <si>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</si>
  <si>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</si>
  <si>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</si>
  <si>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</si>
  <si>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</si>
  <si>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</si>
  <si>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</si>
  <si>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</si>
  <si>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</si>
  <si>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</si>
  <si>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</si>
  <si>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</si>
  <si>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</si>
  <si>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</si>
  <si>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</si>
  <si>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</si>
  <si>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</si>
  <si>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</si>
  <si>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</si>
  <si>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</si>
  <si>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</si>
  <si>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</si>
  <si>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</si>
  <si>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</si>
  <si>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</si>
  <si>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</si>
  <si>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</si>
  <si>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</si>
  <si>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</si>
  <si>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</si>
  <si>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</si>
  <si>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</si>
  <si>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</si>
  <si>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</si>
  <si>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</si>
  <si>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</si>
  <si>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</si>
  <si>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</si>
  <si>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</si>
  <si>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</si>
  <si>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</si>
  <si>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</si>
  <si>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</si>
  <si>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</si>
  <si>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</si>
  <si>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</si>
  <si>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</si>
  <si>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</si>
  <si>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</si>
  <si>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</si>
  <si>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</si>
  <si>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</si>
  <si>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</si>
  <si>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</si>
  <si>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</si>
  <si>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</si>
  <si>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</si>
  <si>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</si>
  <si>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</si>
  <si>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</si>
  <si>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</si>
  <si>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</si>
  <si>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</si>
  <si>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</si>
  <si>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</si>
  <si>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</si>
  <si>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</si>
  <si>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</si>
  <si>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</si>
  <si>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</si>
  <si>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</si>
  <si>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</si>
  <si>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</si>
  <si>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</si>
  <si>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</si>
  <si>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</si>
  <si>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</si>
  <si>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</si>
  <si>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</si>
  <si>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</si>
  <si>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</si>
  <si>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</si>
  <si>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</si>
  <si>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</si>
  <si>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</si>
  <si>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</si>
  <si>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</si>
  <si>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</si>
  <si>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</si>
  <si>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</si>
  <si>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</si>
  <si>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</si>
  <si>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</si>
  <si>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</si>
  <si>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</si>
  <si>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</si>
  <si>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</si>
  <si>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</si>
  <si>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</si>
  <si>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</si>
  <si>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</si>
  <si>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</si>
  <si>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</si>
  <si>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</si>
  <si>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</si>
  <si>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</si>
  <si>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</si>
  <si>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</si>
  <si>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</si>
  <si>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</si>
  <si>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</si>
  <si>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</si>
  <si>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</si>
  <si>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</si>
  <si>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</si>
  <si>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</si>
  <si>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</si>
  <si>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</si>
  <si>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</si>
  <si>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</si>
  <si>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</si>
  <si>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</si>
  <si>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</si>
  <si>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</si>
  <si>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</si>
  <si>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</si>
  <si>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</si>
  <si>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</si>
  <si>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</si>
  <si>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</si>
  <si>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</si>
  <si>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</si>
  <si>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</si>
  <si>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</si>
  <si>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</si>
  <si>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</si>
  <si>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</si>
  <si>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</si>
  <si>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</si>
  <si>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</si>
  <si>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</si>
  <si>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</si>
  <si>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</si>
  <si>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</si>
  <si>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</si>
  <si>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</si>
  <si>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</si>
  <si>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</si>
  <si>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</si>
  <si>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</si>
  <si>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</si>
  <si>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</si>
  <si>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</si>
  <si>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</si>
  <si>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</si>
  <si>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</si>
  <si>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</si>
  <si>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</si>
  <si>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</si>
  <si>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</si>
  <si>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</si>
  <si>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</si>
  <si>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</si>
  <si>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</si>
  <si>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</si>
  <si>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</si>
  <si>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</si>
  <si>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</si>
  <si>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</si>
  <si>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</si>
  <si>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</si>
  <si>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</si>
  <si>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</si>
  <si>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</si>
  <si>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</si>
  <si>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</si>
  <si>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</si>
  <si>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</si>
  <si>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</si>
  <si>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</si>
  <si>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</si>
  <si>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</si>
  <si>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</si>
  <si>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</si>
  <si>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</si>
  <si>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</si>
  <si>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</si>
  <si>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</si>
  <si>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</si>
  <si>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</si>
  <si>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</si>
  <si>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</si>
  <si>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</si>
  <si>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</si>
  <si>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</si>
  <si>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</si>
  <si>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</si>
  <si>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</si>
  <si>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</si>
  <si>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</si>
  <si>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</si>
  <si>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</si>
  <si>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</si>
  <si>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</si>
  <si>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</si>
  <si>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</si>
  <si>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</si>
  <si>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</si>
  <si>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</si>
  <si>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</si>
  <si>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</si>
  <si>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</si>
  <si>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</si>
  <si>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</si>
  <si>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</si>
  <si>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</si>
  <si>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</si>
  <si>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</si>
  <si>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</si>
  <si>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</si>
  <si>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</si>
  <si>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</si>
  <si>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</si>
  <si>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</si>
  <si>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</si>
  <si>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</si>
  <si>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</si>
  <si>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</si>
  <si>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</si>
  <si>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</si>
  <si>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</si>
  <si>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</si>
  <si>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</si>
  <si>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</si>
  <si>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</si>
  <si>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</si>
  <si>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</si>
  <si>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</si>
  <si>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</si>
  <si>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</si>
  <si>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</si>
  <si>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</si>
  <si>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</si>
  <si>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</si>
  <si>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</si>
  <si>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</si>
  <si>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</si>
  <si>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</si>
  <si>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</si>
  <si>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</si>
  <si>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</si>
  <si>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</si>
  <si>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</si>
  <si>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</si>
  <si>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</si>
  <si>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</si>
  <si>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</si>
  <si>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</si>
  <si>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</si>
  <si>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</si>
  <si>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</si>
  <si>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</si>
  <si>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</si>
  <si>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</si>
  <si>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</si>
  <si>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</si>
  <si>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</si>
  <si>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</si>
  <si>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</si>
  <si>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</si>
  <si>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</si>
  <si>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</si>
  <si>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</si>
  <si>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</si>
  <si>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</si>
  <si>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</si>
  <si>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</si>
  <si>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</si>
  <si>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</si>
  <si>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</si>
  <si>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</si>
  <si>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</si>
  <si>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</si>
  <si>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</si>
  <si>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</si>
  <si>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</si>
  <si>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</si>
  <si>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</si>
  <si>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</si>
  <si>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</si>
  <si>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</si>
  <si>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</si>
  <si>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</si>
  <si>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</si>
  <si>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>MC1 8:51, em deslocamento para km da descarga 9:25, em intervalo 13:05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</si>
  <si>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</si>
  <si>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</si>
  <si>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</si>
  <si>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</si>
  <si>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</si>
  <si>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</si>
  <si>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</si>
  <si>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</si>
  <si>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</si>
  <si>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</si>
  <si>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</si>
  <si>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</si>
  <si>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</si>
  <si>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</si>
  <si>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</si>
  <si>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</si>
  <si>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</si>
  <si>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</si>
  <si>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</si>
  <si>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</si>
  <si>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</si>
  <si>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</si>
  <si>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</si>
  <si>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</si>
  <si>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</si>
  <si>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</si>
  <si>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</si>
  <si>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</si>
  <si>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</si>
  <si>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</si>
  <si>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</si>
  <si>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</si>
  <si>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</si>
  <si>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</si>
  <si>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</si>
  <si>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</si>
  <si>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</si>
  <si>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 xml:space="preserve">Nelson </t>
  </si>
  <si>
    <t>Capina Química na passagem em ZSK desanexa loco 9302 para W55 (condicionado a circulação em D)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</si>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</sst>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" fillId="3" borderId="13" xfId="0" applyFont="1" applyFill="1" applyBorder="1" applyAlignment="1" applyProtection="1">
      <alignment horizont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7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6" headerRowBorderDxfId="264" tableBorderDxfId="265" totalsRowBorderDxfId="26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2"/>
    <tableColumn id="4" xr3:uid="{062C67FE-0D06-4582-BA9C-B087681F34EC}" name="SUB" dataDxfId="261"/>
    <tableColumn id="5" xr3:uid="{1DF130D1-4D15-4DFF-8266-F1B81CAA897E}" name="KM Inicio" dataDxfId="260"/>
    <tableColumn id="6" xr3:uid="{A344A0E9-F964-4FE5-9EB0-2661309404E9}" name="KM Fim" dataDxfId="259"/>
    <tableColumn id="7" xr3:uid="{B0ED4DF3-274E-46B6-A2D1-0985F47224C1}" name="Trecho" dataDxfId="258"/>
    <tableColumn id="8" xr3:uid="{1DE44FFC-B2F5-4DE5-A7E5-915DA69A16F8}" name="SB" dataDxfId="257"/>
    <tableColumn id="9" xr3:uid="{7841069B-E29E-4A5E-B561-931B24D14782}" name="NOME SUB" dataDxfId="256"/>
    <tableColumn id="10" xr3:uid="{01B251F8-5EA1-4C87-81E3-9BD14100B544}" name="Trecho Coordenação" dataDxfId="25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4"/>
    <tableColumn id="8" xr3:uid="{98E82858-1ECA-4DB3-8AE4-BBB972FC487D}" name="CORRELATO" dataDxfId="2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X118" activePane="topRight" state="frozen"/>
      <selection pane="topRight" activeCell="AD145" sqref="AD14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6" t="s">
        <v>728</v>
      </c>
      <c r="C1" s="247"/>
      <c r="D1" s="247"/>
      <c r="E1" s="3"/>
      <c r="F1" s="246" t="s">
        <v>729</v>
      </c>
      <c r="G1" s="247"/>
      <c r="H1" s="248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247"/>
      <c r="AE1" s="247"/>
      <c r="AF1" s="247"/>
      <c r="AG1" s="249"/>
      <c r="AH1" s="5"/>
      <c r="AI1" s="256" t="s">
        <v>730</v>
      </c>
      <c r="AJ1" s="257"/>
      <c r="AK1" s="257"/>
      <c r="AL1" s="257"/>
      <c r="AM1" s="258"/>
      <c r="AN1" s="259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60"/>
      <c r="BG1" s="5"/>
      <c r="BH1" s="261" t="s">
        <v>731</v>
      </c>
      <c r="BI1" s="262"/>
      <c r="BJ1" s="262"/>
      <c r="BK1" s="263"/>
      <c r="BL1" s="5"/>
      <c r="BM1" s="253" t="s">
        <v>732</v>
      </c>
      <c r="BN1" s="254"/>
      <c r="BO1" s="254"/>
      <c r="BP1" s="254"/>
      <c r="BQ1" s="254"/>
      <c r="BR1" s="254"/>
      <c r="BS1" s="255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6" t="s">
        <v>733</v>
      </c>
      <c r="AJ2" s="257"/>
      <c r="AK2" s="257"/>
      <c r="AL2" s="257"/>
      <c r="AM2" s="258"/>
      <c r="AN2" s="259"/>
      <c r="AO2" s="257"/>
      <c r="AP2" s="257"/>
      <c r="AQ2" s="260"/>
      <c r="AR2" s="6"/>
      <c r="AS2" s="256" t="s">
        <v>736</v>
      </c>
      <c r="AT2" s="257"/>
      <c r="AU2" s="257"/>
      <c r="AV2" s="257"/>
      <c r="AW2" s="257"/>
      <c r="AX2" s="257"/>
      <c r="AY2" s="260"/>
      <c r="AZ2" s="6"/>
      <c r="BA2" s="250" t="s">
        <v>737</v>
      </c>
      <c r="BB2" s="252"/>
      <c r="BC2" s="256" t="s">
        <v>734</v>
      </c>
      <c r="BD2" s="257"/>
      <c r="BE2" s="257"/>
      <c r="BF2" s="260"/>
      <c r="BG2" s="5"/>
      <c r="BH2" s="264"/>
      <c r="BI2" s="265"/>
      <c r="BJ2" s="265"/>
      <c r="BK2" s="266"/>
      <c r="BL2" s="5"/>
      <c r="BM2" s="267"/>
      <c r="BN2" s="268"/>
      <c r="BO2" s="268"/>
      <c r="BP2" s="268"/>
      <c r="BQ2" s="268"/>
      <c r="BR2" s="268"/>
      <c r="BS2" s="269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0" t="s">
        <v>738</v>
      </c>
      <c r="AJ3" s="252"/>
      <c r="AK3" s="250" t="s">
        <v>739</v>
      </c>
      <c r="AL3" s="251"/>
      <c r="AM3" s="274"/>
      <c r="AN3" s="275"/>
      <c r="AO3" s="251"/>
      <c r="AP3" s="251"/>
      <c r="AQ3" s="252"/>
      <c r="AR3" s="63"/>
      <c r="AS3" s="272" t="s">
        <v>745</v>
      </c>
      <c r="AT3" s="273"/>
      <c r="AU3" s="272" t="s">
        <v>746</v>
      </c>
      <c r="AV3" s="273"/>
      <c r="AW3" s="272" t="s">
        <v>747</v>
      </c>
      <c r="AX3" s="273"/>
      <c r="AY3" s="63" t="s">
        <v>748</v>
      </c>
      <c r="AZ3" s="63"/>
      <c r="BA3" s="270"/>
      <c r="BB3" s="271"/>
      <c r="BC3" s="250" t="s">
        <v>741</v>
      </c>
      <c r="BD3" s="251"/>
      <c r="BE3" s="251"/>
      <c r="BF3" s="252"/>
      <c r="BG3" s="62"/>
      <c r="BH3" s="264"/>
      <c r="BI3" s="265"/>
      <c r="BJ3" s="265"/>
      <c r="BK3" s="266"/>
      <c r="BL3" s="62"/>
      <c r="BM3" s="253" t="s">
        <v>749</v>
      </c>
      <c r="BN3" s="254"/>
      <c r="BO3" s="254"/>
      <c r="BP3" s="255"/>
      <c r="BQ3" s="253" t="s">
        <v>533</v>
      </c>
      <c r="BR3" s="254"/>
      <c r="BS3" s="255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1016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1017</v>
      </c>
      <c r="W84" s="215" t="s">
        <v>1018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4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7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4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4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112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/>
      <c r="AU146" s="139"/>
      <c r="AV146" s="139"/>
      <c r="AW146" s="14"/>
      <c r="AX146" s="14"/>
      <c r="AY146" s="184" t="str">
        <f>IF(D146="","*",IFERROR(IF(ISODD(COUNT(AS146:AX146)),"ERRO",SUM((AT146-AS146),(AV146-AU146),(AX146-AW146))),"ERRO"))</f>
        <v>ERRO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/>
      <c r="BN146" s="133"/>
      <c r="BO146" s="133"/>
      <c r="BP146" s="18"/>
      <c r="BQ146" s="12" t="e">
        <f t="shared" si="9"/>
        <v>#VALUE!</v>
      </c>
      <c r="BR146" s="19" t="e">
        <f>IF(OR(B146="",F146=""),"*",AY146/P146)</f>
        <v>#VALUE!</v>
      </c>
      <c r="BS146" s="19">
        <f>IF(OR(B146="",F146=""),"*",BA146/Q146)</f>
        <v>0</v>
      </c>
      <c r="BT146" s="208" t="str">
        <f t="shared" si="11"/>
        <v/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/>
      <c r="AT147" s="111"/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/>
      <c r="BI147" s="17"/>
      <c r="BJ147" s="17" t="s">
        <v>1185</v>
      </c>
      <c r="BK147" s="17" t="s">
        <v>1185</v>
      </c>
      <c r="BL147" s="16"/>
      <c r="BM147" s="133"/>
      <c r="BN147" s="133"/>
      <c r="BO147" s="133"/>
      <c r="BP147" s="18"/>
      <c r="BQ147" s="12" t="str">
        <f t="shared" si="9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8" t="str">
        <f t="shared" si="11"/>
        <v/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1187</v>
      </c>
      <c r="N148" s="130" t="s">
        <v>1188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1189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1</v>
      </c>
      <c r="BI148" s="17"/>
      <c r="BJ148" s="17"/>
      <c r="BK148" s="18" t="s">
        <v>1190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1191</v>
      </c>
      <c r="BK150" s="17" t="s">
        <v>1191</v>
      </c>
      <c r="BL150" s="16"/>
      <c r="BM150" s="133" t="s">
        <v>1192</v>
      </c>
      <c r="BN150" s="133" t="s">
        <v>965</v>
      </c>
      <c r="BO150" s="133" t="s">
        <v>1193</v>
      </c>
      <c r="BP150" s="18" t="s">
        <v>1194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/>
      <c r="AT152" s="111"/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/>
      <c r="BI152" s="17"/>
      <c r="BJ152" s="17" t="s">
        <v>1098</v>
      </c>
      <c r="BK152" s="17" t="s">
        <v>1195</v>
      </c>
      <c r="BL152" s="16"/>
      <c r="BM152" s="133"/>
      <c r="BN152" s="133"/>
      <c r="BO152" s="133"/>
      <c r="BP152" s="18"/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/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1196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/>
      <c r="BI153" s="17"/>
      <c r="BJ153" s="17" t="s">
        <v>1098</v>
      </c>
      <c r="BK153" s="17" t="s">
        <v>1098</v>
      </c>
      <c r="BL153" s="16"/>
      <c r="BM153" s="133"/>
      <c r="BN153" s="133"/>
      <c r="BO153" s="133"/>
      <c r="BP153" s="18"/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1197</v>
      </c>
      <c r="BG156" s="16"/>
      <c r="BH156" s="17">
        <v>2</v>
      </c>
      <c r="BI156" s="17"/>
      <c r="BJ156" s="17" t="s">
        <v>1198</v>
      </c>
      <c r="BK156" s="17" t="s">
        <v>1199</v>
      </c>
      <c r="BL156" s="16"/>
      <c r="BM156" s="133" t="s">
        <v>994</v>
      </c>
      <c r="BN156" s="133" t="s">
        <v>1067</v>
      </c>
      <c r="BO156" s="133" t="s">
        <v>1067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1200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1201</v>
      </c>
      <c r="BK158" s="17" t="s">
        <v>1202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1203</v>
      </c>
      <c r="BK161" s="17" t="s">
        <v>1204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1205</v>
      </c>
      <c r="N162" s="130" t="s">
        <v>1206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1207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1208</v>
      </c>
      <c r="BG162" s="16"/>
      <c r="BH162" s="17">
        <v>2</v>
      </c>
      <c r="BI162" s="17"/>
      <c r="BJ162" s="17" t="s">
        <v>1209</v>
      </c>
      <c r="BK162" s="17" t="s">
        <v>1209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7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1210</v>
      </c>
      <c r="W164" s="155" t="s">
        <v>1211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/>
      <c r="AU164" s="139"/>
      <c r="AV164" s="139"/>
      <c r="AW164" s="14"/>
      <c r="AX164" s="14"/>
      <c r="AY164" s="184" t="str">
        <f>IF(D164="","*",IFERROR(IF(ISODD(COUNT(AS164:AX164)),"ERRO",SUM((AT164-AS164),(AV164-AU164),(AX164-AW164))),"ERRO"))</f>
        <v>ERRO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1</v>
      </c>
      <c r="BI164" s="17"/>
      <c r="BJ164" s="17" t="s">
        <v>1212</v>
      </c>
      <c r="BK164" s="17" t="s">
        <v>1212</v>
      </c>
      <c r="BL164" s="16"/>
      <c r="BM164" s="133"/>
      <c r="BN164" s="133"/>
      <c r="BO164" s="133"/>
      <c r="BP164" s="18"/>
      <c r="BQ164" s="12" t="e">
        <f t="shared" ref="BQ164:BQ227" si="13">IF(AND(BR164&lt;1,BS164&lt;1),"Produção e Intervalo",IF(BR164&lt;1,"Intervalo",IF(BS164&lt;1,"Produção","Aderente")))</f>
        <v>#VALUE!</v>
      </c>
      <c r="BR164" s="19" t="e">
        <f>IF(OR(B164="",F164=""),"*",AY164/P164)</f>
        <v>#VALUE!</v>
      </c>
      <c r="BS164" s="19">
        <f>IF(OR(B164="",F164=""),"*",BA164/Q164)</f>
        <v>0</v>
      </c>
      <c r="BT164" s="208" t="str">
        <f t="shared" ref="BT164:BT227" si="14">IF(BN164="","",SUBSTITUTE(BM164," ","")&amp;SUBSTITUTE(BN164," ",""))</f>
        <v/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1213</v>
      </c>
      <c r="O165" s="109" t="s">
        <v>1214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/>
      <c r="AU165" s="139"/>
      <c r="AV165" s="139"/>
      <c r="AW165" s="14"/>
      <c r="AX165" s="14"/>
      <c r="AY165" s="184" t="str">
        <f>IF(D165="","*",IFERROR(IF(ISODD(COUNT(AS165:AX165)),"ERRO",SUM((AT165-AS165),(AV165-AU165),(AX165-AW165))),"ERRO"))</f>
        <v>ERRO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1</v>
      </c>
      <c r="BI165" s="17"/>
      <c r="BJ165" s="17" t="s">
        <v>1212</v>
      </c>
      <c r="BK165" s="17" t="s">
        <v>1212</v>
      </c>
      <c r="BL165" s="16"/>
      <c r="BM165" s="133"/>
      <c r="BN165" s="133"/>
      <c r="BO165" s="133"/>
      <c r="BP165" s="18"/>
      <c r="BQ165" s="12" t="e">
        <f t="shared" si="13"/>
        <v>#VALUE!</v>
      </c>
      <c r="BR165" s="19" t="e">
        <f>IF(OR(B165="",F165=""),"*",AY165/P165)</f>
        <v>#VALUE!</v>
      </c>
      <c r="BS165" s="19">
        <f>IF(OR(B165="",F165=""),"*",BA165/Q165)</f>
        <v>0</v>
      </c>
      <c r="BT165" s="208" t="str">
        <f t="shared" si="14"/>
        <v/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1213</v>
      </c>
      <c r="O166" s="109" t="s">
        <v>1214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1215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/>
      <c r="AU166" s="139"/>
      <c r="AV166" s="139"/>
      <c r="AW166" s="14"/>
      <c r="AX166" s="14"/>
      <c r="AY166" s="184" t="str">
        <f>IF(D166="","*",IFERROR(IF(ISODD(COUNT(AS166:AX166)),"ERRO",SUM((AT166-AS166),(AV166-AU166),(AX166-AW166))),"ERRO"))</f>
        <v>ERRO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1215</v>
      </c>
      <c r="BG166" s="16"/>
      <c r="BH166" s="17">
        <v>1</v>
      </c>
      <c r="BI166" s="17"/>
      <c r="BJ166" s="17" t="s">
        <v>1212</v>
      </c>
      <c r="BK166" s="17" t="s">
        <v>1212</v>
      </c>
      <c r="BL166" s="16"/>
      <c r="BM166" s="133"/>
      <c r="BN166" s="133"/>
      <c r="BO166" s="133"/>
      <c r="BP166" s="18"/>
      <c r="BQ166" s="12" t="e">
        <f t="shared" si="13"/>
        <v>#VALUE!</v>
      </c>
      <c r="BR166" s="19" t="e">
        <f>IF(OR(B166="",F166=""),"*",AY166/P166)</f>
        <v>#VALUE!</v>
      </c>
      <c r="BS166" s="19">
        <f>IF(OR(B166="",F166=""),"*",BA166/Q166)</f>
        <v>0</v>
      </c>
      <c r="BT166" s="208" t="str">
        <f t="shared" si="14"/>
        <v/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/>
      <c r="AU167" s="139"/>
      <c r="AV167" s="139"/>
      <c r="AW167" s="14"/>
      <c r="AX167" s="14"/>
      <c r="AY167" s="184" t="str">
        <f>IF(D167="","*",IFERROR(IF(ISODD(COUNT(AS167:AX167)),"ERRO",SUM((AT167-AS167),(AV167-AU167),(AX167-AW167))),"ERRO"))</f>
        <v>ERRO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1</v>
      </c>
      <c r="BI167" s="17"/>
      <c r="BJ167" s="17" t="s">
        <v>1212</v>
      </c>
      <c r="BK167" s="17" t="s">
        <v>1212</v>
      </c>
      <c r="BL167" s="16"/>
      <c r="BM167" s="133"/>
      <c r="BN167" s="133"/>
      <c r="BO167" s="133"/>
      <c r="BP167" s="18"/>
      <c r="BQ167" s="12" t="e">
        <f t="shared" si="13"/>
        <v>#VALUE!</v>
      </c>
      <c r="BR167" s="19" t="e">
        <f>IF(OR(B167="",F167=""),"*",AY167/P167)</f>
        <v>#VALUE!</v>
      </c>
      <c r="BS167" s="19">
        <f>IF(OR(B167="",F167=""),"*",BA167/Q167)</f>
        <v>0</v>
      </c>
      <c r="BT167" s="208" t="str">
        <f t="shared" si="14"/>
        <v/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1216</v>
      </c>
      <c r="N168" s="130" t="s">
        <v>1217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1218</v>
      </c>
      <c r="W168" s="155" t="s">
        <v>1219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1</v>
      </c>
      <c r="BI168" s="17"/>
      <c r="BJ168" s="17" t="s">
        <v>1220</v>
      </c>
      <c r="BK168" s="17" t="s">
        <v>1220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1221</v>
      </c>
      <c r="X170" s="107" t="s">
        <v>825</v>
      </c>
      <c r="Y170" s="132" t="s">
        <v>886</v>
      </c>
      <c r="Z170" s="107"/>
      <c r="AA170" s="108" t="s">
        <v>1222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/>
      <c r="AT170" s="111"/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/>
      <c r="BI170" s="17"/>
      <c r="BJ170" s="17" t="s">
        <v>1223</v>
      </c>
      <c r="BK170" s="17" t="s">
        <v>1223</v>
      </c>
      <c r="BL170" s="16"/>
      <c r="BM170" s="133"/>
      <c r="BN170" s="133"/>
      <c r="BO170" s="133"/>
      <c r="BP170" s="18"/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1224</v>
      </c>
      <c r="W174" s="155" t="s">
        <v>1137</v>
      </c>
      <c r="X174" s="107" t="s">
        <v>825</v>
      </c>
      <c r="Y174" s="132"/>
      <c r="Z174" s="107"/>
      <c r="AA174" s="108" t="s">
        <v>1085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/>
      <c r="AS174" s="111"/>
      <c r="AT174" s="111"/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/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IF(D175="","*",IFERROR(IF(ISODD(COUNT(AS175:AX175)),"ERRO",SUM((AT175-AS175),(AV175-AU175),(AX175-AW175))),"ERRO"))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8" t="str">
        <f t="shared" si="14"/>
        <v/>
      </c>
    </row>
    <row r="176" spans="1:72" hidden="1">
      <c r="A176" s="47" t="str">
        <f t="shared" si="12"/>
        <v>V9746092</v>
      </c>
      <c r="B176" s="105">
        <v>46092</v>
      </c>
      <c r="C176" s="138">
        <f>IF(BS_CONTROLE[[#This Row],[DATA]]="","",WEEKNUM(BS_CONTROLE[[#This Row],[DATA]]))</f>
        <v>11</v>
      </c>
      <c r="D176" s="107" t="s">
        <v>606</v>
      </c>
      <c r="E176" s="163">
        <v>97</v>
      </c>
      <c r="F176" s="129" t="s">
        <v>407</v>
      </c>
      <c r="G176" s="146" t="str">
        <f>IF(D176="","*",VLOOKUP(F176,BS_ATIVIDADE[],3,FALSE))</f>
        <v>DETECÇÃO</v>
      </c>
      <c r="H176" s="109" t="s">
        <v>30</v>
      </c>
      <c r="I176" s="109" t="s">
        <v>1143</v>
      </c>
      <c r="J176" s="108">
        <v>73</v>
      </c>
      <c r="K176" s="108">
        <v>287.2</v>
      </c>
      <c r="L176" s="108" t="s">
        <v>384</v>
      </c>
      <c r="M176" s="130" t="s">
        <v>1092</v>
      </c>
      <c r="N176" s="130" t="s">
        <v>1093</v>
      </c>
      <c r="O176" s="109">
        <v>0.35416666666666669</v>
      </c>
      <c r="P176" s="109">
        <v>4.1666666666666664E-2</v>
      </c>
      <c r="Q176" s="108">
        <v>27</v>
      </c>
      <c r="R176" s="10" t="str">
        <f>IFERROR(_xlfn.XLOOKUP(F176, BS_ATIVIDADE[ATIVIDADE],BS_ATIVIDADE[UNIDADE] ), "*")</f>
        <v>KM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1094</v>
      </c>
      <c r="W176" s="155" t="s">
        <v>1144</v>
      </c>
      <c r="X176" s="107" t="s">
        <v>825</v>
      </c>
      <c r="Y176" s="132"/>
      <c r="Z176" s="107"/>
      <c r="AA176" s="108">
        <v>1</v>
      </c>
      <c r="AB176" s="106" t="s">
        <v>830</v>
      </c>
      <c r="AC176" s="156"/>
      <c r="AD176" s="110">
        <v>0.29166666666666669</v>
      </c>
      <c r="AE176" s="108">
        <v>6527</v>
      </c>
      <c r="AF176" s="108" t="s">
        <v>384</v>
      </c>
      <c r="AG176" s="108"/>
      <c r="AH176" s="15"/>
      <c r="AI176" s="129" t="str">
        <f>IF(BS_CONTROLE[[#This Row],[Atividade]]=0, "-", BS_CONTROLE[[#This Row],[Atividade]])</f>
        <v>DETECÇÃO - ULTRASSOM - SPERRY</v>
      </c>
      <c r="AJ176" s="9" t="str">
        <f>IF(BS_CONTROLE[[#This Row],[Atividade]]=0, "-", BS_CONTROLE[[#This Row],[Atividade]])</f>
        <v>DETECÇÃO - ULTRASSOM - SPERRY</v>
      </c>
      <c r="AK176" s="31" t="str">
        <f>BS_CONTROLE[[#This Row],[Local - Partida]]</f>
        <v>286ZZM</v>
      </c>
      <c r="AL176" s="31" t="str">
        <f>BS_CONTROLE[[#This Row],[Local - Encerramento]]</f>
        <v xml:space="preserve">ZEC </v>
      </c>
      <c r="AM176" s="108" t="str">
        <f>IF(BS_CONTROLE[[#This Row],[Entre - Estações]]=0, "-", BS_CONTROLE[[#This Row],[Entre - Estações]])</f>
        <v>ZZM-ZEB</v>
      </c>
      <c r="AN176" s="108" t="str">
        <f>IF(BS_CONTROLE[[#This Row],[SB]]=0, "-", BS_CONTROLE[[#This Row],[SB]])</f>
        <v>ZZMZEB</v>
      </c>
      <c r="AO176" s="108">
        <f>IF(BS_CONTROLE[[#This Row],[SUB]]=0, "-", BS_CONTROLE[[#This Row],[SUB]])</f>
        <v>73</v>
      </c>
      <c r="AP176" s="108">
        <f>BS_CONTROLE[[#This Row],[KM - Inicio]]</f>
        <v>287.2</v>
      </c>
      <c r="AQ176" s="108">
        <f>BS_CONTROLE[[#This Row],[KM - Inicio]]</f>
        <v>287.2</v>
      </c>
      <c r="AR176" s="111"/>
      <c r="AS176" s="111"/>
      <c r="AT176" s="111"/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/>
      <c r="BB176" s="10" t="str">
        <f>IFERROR(_xlfn.XLOOKUP(AI176, BS_ATIVIDADE[ATIVIDADE],BS_ATIVIDADE[UNIDADE] ), "*")</f>
        <v>KM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/>
      </c>
    </row>
    <row r="177" spans="1:72" hidden="1">
      <c r="A177" s="47" t="str">
        <f t="shared" si="12"/>
        <v>V1946092</v>
      </c>
      <c r="B177" s="105">
        <v>46092</v>
      </c>
      <c r="C177" s="138">
        <f>IF(BS_CONTROLE[[#This Row],[DATA]]="","",WEEKNUM(BS_CONTROLE[[#This Row],[DATA]]))</f>
        <v>11</v>
      </c>
      <c r="D177" s="200" t="s">
        <v>926</v>
      </c>
      <c r="E177" s="292"/>
      <c r="F177" s="129" t="s">
        <v>597</v>
      </c>
      <c r="G177" s="146" t="str">
        <f>IF(D177="","*",VLOOKUP(F177,BS_ATIVIDADE[],3,FALSE))</f>
        <v>OUTROS</v>
      </c>
      <c r="H177" s="203" t="s">
        <v>43</v>
      </c>
      <c r="I177" s="203" t="s">
        <v>41</v>
      </c>
      <c r="J177" s="130">
        <v>73</v>
      </c>
      <c r="K177" s="130">
        <v>282</v>
      </c>
      <c r="L177" s="108">
        <v>288.60000000000002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7" s="130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7" s="109">
        <v>0.375</v>
      </c>
      <c r="P177" s="109">
        <v>6.25E-2</v>
      </c>
      <c r="Q177" s="108">
        <v>800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245" t="s">
        <v>882</v>
      </c>
      <c r="X177" s="107" t="s">
        <v>825</v>
      </c>
      <c r="Y177" s="132"/>
      <c r="Z177" s="107"/>
      <c r="AA177" s="196">
        <v>1</v>
      </c>
      <c r="AB177" s="197" t="s">
        <v>830</v>
      </c>
      <c r="AC177" s="197"/>
      <c r="AD177" s="198">
        <v>0.29166666666666669</v>
      </c>
      <c r="AE177" s="196">
        <v>6219</v>
      </c>
      <c r="AF177" s="196" t="s">
        <v>384</v>
      </c>
      <c r="AG177" s="130" t="s">
        <v>384</v>
      </c>
      <c r="AH177" s="15"/>
      <c r="AI177" s="129" t="str">
        <f>IF(BS_CONTROLE[[#This Row],[Atividade]]=0, "-", BS_CONTROLE[[#This Row],[Atividade]])</f>
        <v>VARRIÇÃO</v>
      </c>
      <c r="AJ177" s="9" t="str">
        <f>IF(BS_CONTROLE[[#This Row],[Atividade]]=0, "-", BS_CONTROLE[[#This Row],[Atividade]])</f>
        <v>VARRIÇÃO</v>
      </c>
      <c r="AK177" s="31" t="str">
        <f>BS_CONTROLE[[#This Row],[Local - Partida]]</f>
        <v>ZDP2</v>
      </c>
      <c r="AL177" s="31" t="str">
        <f>BS_CONTROLE[[#This Row],[Local - Encerramento]]</f>
        <v>ZDP</v>
      </c>
      <c r="AM177" s="108" t="str">
        <f>IF(BS_CONTROLE[[#This Row],[Entre - Estações]]=0, "-", BS_CONTROLE[[#This Row],[Entre - Estações]])</f>
        <v>ZKY-ZZM</v>
      </c>
      <c r="AN177" s="108">
        <f>IF(BS_CONTROLE[[#This Row],[SB]]=0, "-", BS_CONTROLE[[#This Row],[SB]])</f>
        <v>282286</v>
      </c>
      <c r="AO177" s="108">
        <f>IF(BS_CONTROLE[[#This Row],[SUB]]=0, "-", BS_CONTROLE[[#This Row],[SUB]])</f>
        <v>73</v>
      </c>
      <c r="AP177" s="108">
        <f>BS_CONTROLE[[#This Row],[KM - Inicio]]</f>
        <v>282</v>
      </c>
      <c r="AQ177" s="108">
        <f>BS_CONTROLE[[#This Row],[KM - Inicio]]</f>
        <v>282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IF(D178="","*",IFERROR(IF(ISODD(COUNT(AS178:AX178)),"ERRO",SUM((AT178-AS178),(AV178-AU178),(AX178-AW178))),"ERRO"))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8" t="str">
        <f t="shared" si="14"/>
        <v/>
      </c>
    </row>
    <row r="179" spans="1:72" hidden="1">
      <c r="A179" s="47" t="str">
        <f t="shared" si="12"/>
        <v>V4046092</v>
      </c>
      <c r="B179" s="105">
        <v>46092</v>
      </c>
      <c r="C179" s="138">
        <f>IF(BS_CONTROLE[[#This Row],[DATA]]="","",WEEKNUM(BS_CONTROLE[[#This Row],[DATA]]))</f>
        <v>11</v>
      </c>
      <c r="D179" s="107" t="s">
        <v>552</v>
      </c>
      <c r="E179" s="163">
        <v>77</v>
      </c>
      <c r="F179" s="129" t="s">
        <v>489</v>
      </c>
      <c r="G179" s="146" t="str">
        <f>IF(D179="","*",VLOOKUP(F179,BS_ATIVIDADE[],3,FALSE))</f>
        <v>MECANIZAÇÃO - SOCADORA</v>
      </c>
      <c r="H179" s="109" t="s">
        <v>1097</v>
      </c>
      <c r="I179" s="109" t="s">
        <v>1097</v>
      </c>
      <c r="J179" s="108">
        <v>73</v>
      </c>
      <c r="K179" s="108">
        <v>264.35000000000002</v>
      </c>
      <c r="L179" s="108">
        <v>267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9" s="109">
        <v>0.5625</v>
      </c>
      <c r="P179" s="109">
        <v>8.3333333333333329E-2</v>
      </c>
      <c r="Q179" s="108">
        <v>1792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828</v>
      </c>
      <c r="W179" s="155" t="s">
        <v>829</v>
      </c>
      <c r="X179" s="107" t="s">
        <v>862</v>
      </c>
      <c r="Y179" s="132"/>
      <c r="Z179" s="107"/>
      <c r="AA179" s="108">
        <v>1</v>
      </c>
      <c r="AB179" s="106" t="s">
        <v>830</v>
      </c>
      <c r="AC179" s="156"/>
      <c r="AD179" s="110">
        <v>0.5</v>
      </c>
      <c r="AE179" s="108">
        <v>6240</v>
      </c>
      <c r="AF179" s="108" t="s">
        <v>384</v>
      </c>
      <c r="AG179" s="108" t="s">
        <v>384</v>
      </c>
      <c r="AH179" s="15"/>
      <c r="AI179" s="129" t="str">
        <f>IF(BS_CONTROLE[[#This Row],[Atividade]]=0, "-", BS_CONTROLE[[#This Row],[Atividade]])</f>
        <v>MECANIZAÇÃO - SOCADORA</v>
      </c>
      <c r="AJ179" s="9" t="str">
        <f>IF(BS_CONTROLE[[#This Row],[Atividade]]=0, "-", BS_CONTROLE[[#This Row],[Atividade]])</f>
        <v>MECANIZAÇÃO - SOCADORA</v>
      </c>
      <c r="AK179" s="31" t="str">
        <f>BS_CONTROLE[[#This Row],[Local - Partida]]</f>
        <v>ZECPAT2</v>
      </c>
      <c r="AL179" s="31" t="str">
        <f>BS_CONTROLE[[#This Row],[Local - Encerramento]]</f>
        <v>ZECPAT2</v>
      </c>
      <c r="AM179" s="108" t="str">
        <f>IF(BS_CONTROLE[[#This Row],[Entre - Estações]]=0, "-", BS_CONTROLE[[#This Row],[Entre - Estações]])</f>
        <v>ZEC-ZKY</v>
      </c>
      <c r="AN179" s="108" t="str">
        <f>IF(BS_CONTROLE[[#This Row],[SB]]=0, "-", BS_CONTROLE[[#This Row],[SB]])</f>
        <v>ZEC267</v>
      </c>
      <c r="AO179" s="108">
        <f>IF(BS_CONTROLE[[#This Row],[SUB]]=0, "-", BS_CONTROLE[[#This Row],[SUB]])</f>
        <v>73</v>
      </c>
      <c r="AP179" s="108">
        <f>BS_CONTROLE[[#This Row],[KM - Inicio]]</f>
        <v>264.35000000000002</v>
      </c>
      <c r="AQ179" s="108">
        <f>BS_CONTROLE[[#This Row],[KM - Inicio]]</f>
        <v>264.35000000000002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Produção e Intervalo</v>
      </c>
      <c r="BR179" s="19">
        <f>IF(OR(B179="",F179=""),"*",AY179/P179)</f>
        <v>0</v>
      </c>
      <c r="BS179" s="19">
        <f>IF(OR(B179="",F179=""),"*",BA179/Q179)</f>
        <v>0</v>
      </c>
      <c r="BT179" s="208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IF(D180="","*",IFERROR(IF(ISODD(COUNT(AS180:AX180)),"ERRO",SUM((AT180-AS180),(AV180-AU180),(AX180-AW180))),"ERRO"))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8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IF(D181="","*",IFERROR(IF(ISODD(COUNT(AS181:AX181)),"ERRO",SUM((AT181-AS181),(AV181-AU181),(AX181-AW181))),"ERRO"))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8" t="str">
        <f t="shared" si="14"/>
        <v/>
      </c>
    </row>
    <row r="182" spans="1:72" hidden="1">
      <c r="A182" s="47" t="str">
        <f t="shared" si="12"/>
        <v>PEDRO (TP-696)46092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705</v>
      </c>
      <c r="E182" s="163">
        <v>122</v>
      </c>
      <c r="F182" s="129" t="s">
        <v>566</v>
      </c>
      <c r="G182" s="146" t="str">
        <f>IF(D182="","*",VLOOKUP(F182,BS_ATIVIDADE[],3,FALSE))</f>
        <v>SOLDA</v>
      </c>
      <c r="H182" s="109" t="s">
        <v>384</v>
      </c>
      <c r="I182" s="203" t="s">
        <v>384</v>
      </c>
      <c r="J182" s="108">
        <v>73</v>
      </c>
      <c r="K182" s="108">
        <v>209.5</v>
      </c>
      <c r="L182" s="108" t="s">
        <v>384</v>
      </c>
      <c r="M182" s="130" t="s">
        <v>1100</v>
      </c>
      <c r="N182" s="130" t="s">
        <v>1101</v>
      </c>
      <c r="O182" s="109">
        <v>0.375</v>
      </c>
      <c r="P182" s="109">
        <v>8.3333333333333329E-2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1102</v>
      </c>
      <c r="W182" s="155" t="s">
        <v>867</v>
      </c>
      <c r="X182" s="107" t="s">
        <v>862</v>
      </c>
      <c r="Y182" s="132"/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PDM - SOLDA</v>
      </c>
      <c r="AJ182" s="9" t="str">
        <f>IF(BS_CONTROLE[[#This Row],[Atividade]]=0, "-", BS_CONTROLE[[#This Row],[Atividade]])</f>
        <v>PDM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ZGB-S</v>
      </c>
      <c r="AN182" s="108" t="str">
        <f>IF(BS_CONTROLE[[#This Row],[SB]]=0, "-", BS_CONTROLE[[#This Row],[SB]])</f>
        <v>ZGBS</v>
      </c>
      <c r="AO182" s="108">
        <f>IF(BS_CONTROLE[[#This Row],[SUB]]=0, "-", BS_CONTROLE[[#This Row],[SUB]])</f>
        <v>73</v>
      </c>
      <c r="AP182" s="108">
        <f>BS_CONTROLE[[#This Row],[KM - Inicio]]</f>
        <v>209.5</v>
      </c>
      <c r="AQ182" s="108">
        <f>BS_CONTROLE[[#This Row],[KM - Inicio]]</f>
        <v>209.5</v>
      </c>
      <c r="AR182" s="111"/>
      <c r="AS182" s="111"/>
      <c r="AT182" s="111"/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IF(D183="","*",IFERROR(IF(ISODD(COUNT(AS183:AX183)),"ERRO",SUM((AT183-AS183),(AV183-AU183),(AX183-AW183))),"ERRO"))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8" t="str">
        <f t="shared" si="14"/>
        <v/>
      </c>
    </row>
    <row r="184" spans="1:72" hidden="1">
      <c r="A184" s="47" t="str">
        <f t="shared" si="12"/>
        <v>V8846092</v>
      </c>
      <c r="B184" s="105">
        <v>46092</v>
      </c>
      <c r="C184" s="138">
        <f>IF(BS_CONTROLE[[#This Row],[DATA]]="","",WEEKNUM(BS_CONTROLE[[#This Row],[DATA]]))</f>
        <v>11</v>
      </c>
      <c r="D184" s="107" t="s">
        <v>590</v>
      </c>
      <c r="E184" s="163">
        <v>100</v>
      </c>
      <c r="F184" s="129" t="s">
        <v>489</v>
      </c>
      <c r="G184" s="146" t="str">
        <f>IF(D184="","*",VLOOKUP(F184,BS_ATIVIDADE[],3,FALSE))</f>
        <v>MECANIZAÇÃO - SOCADORA</v>
      </c>
      <c r="H184" s="109" t="s">
        <v>280</v>
      </c>
      <c r="I184" s="109" t="s">
        <v>247</v>
      </c>
      <c r="J184" s="108">
        <v>73</v>
      </c>
      <c r="K184" s="108">
        <v>157</v>
      </c>
      <c r="L184" s="108" t="s">
        <v>384</v>
      </c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4" s="130" t="s">
        <v>1196</v>
      </c>
      <c r="O184" s="109">
        <v>0.54166666666666663</v>
      </c>
      <c r="P184" s="109">
        <v>6.25E-2</v>
      </c>
      <c r="Q184" s="108">
        <v>765</v>
      </c>
      <c r="R184" s="10" t="str">
        <f>IFERROR(_xlfn.XLOOKUP(F184, BS_ATIVIDADE[ATIVIDADE],BS_ATIVIDADE[UNIDADE] ), "*")</f>
        <v>M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828</v>
      </c>
      <c r="W184" s="155" t="s">
        <v>829</v>
      </c>
      <c r="X184" s="107" t="s">
        <v>825</v>
      </c>
      <c r="Y184" s="132"/>
      <c r="Z184" s="107"/>
      <c r="AA184" s="108">
        <v>1</v>
      </c>
      <c r="AB184" s="106" t="s">
        <v>830</v>
      </c>
      <c r="AC184" s="156"/>
      <c r="AD184" s="110">
        <v>0.5</v>
      </c>
      <c r="AE184" s="108">
        <v>6238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MECANIZAÇÃO - SOCADORA</v>
      </c>
      <c r="AJ184" s="9" t="str">
        <f>IF(BS_CONTROLE[[#This Row],[Atividade]]=0, "-", BS_CONTROLE[[#This Row],[Atividade]])</f>
        <v>MECANIZAÇÃO - SOCADORA</v>
      </c>
      <c r="AK184" s="31" t="str">
        <f>BS_CONTROLE[[#This Row],[Local - Partida]]</f>
        <v>ZEH2</v>
      </c>
      <c r="AL184" s="31" t="str">
        <f>BS_CONTROLE[[#This Row],[Local - Encerramento]]</f>
        <v>ZPNZXB</v>
      </c>
      <c r="AM184" s="108" t="str">
        <f>IF(BS_CONTROLE[[#This Row],[Entre - Estações]]=0, "-", BS_CONTROLE[[#This Row],[Entre - Estações]])</f>
        <v>ZCT</v>
      </c>
      <c r="AN184" s="108" t="str">
        <f>IF(BS_CONTROLE[[#This Row],[SB]]=0, "-", BS_CONTROLE[[#This Row],[SB]])</f>
        <v>ZCT1/154ZCT</v>
      </c>
      <c r="AO184" s="108">
        <f>IF(BS_CONTROLE[[#This Row],[SUB]]=0, "-", BS_CONTROLE[[#This Row],[SUB]])</f>
        <v>73</v>
      </c>
      <c r="AP184" s="108">
        <f>BS_CONTROLE[[#This Row],[KM - Inicio]]</f>
        <v>157</v>
      </c>
      <c r="AQ184" s="108">
        <f>BS_CONTROLE[[#This Row],[KM - Inicio]]</f>
        <v>157</v>
      </c>
      <c r="AR184" s="111"/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M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IF(D185="","*",IFERROR(IF(ISODD(COUNT(AS185:AX185)),"ERRO",SUM((AT185-AS185),(AV185-AU185),(AX185-AW185))),"ERRO"))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8" t="str">
        <f t="shared" si="14"/>
        <v/>
      </c>
    </row>
    <row r="186" spans="1:72" hidden="1">
      <c r="A186" s="47" t="str">
        <f t="shared" si="12"/>
        <v>ANTONIO (TF-681)46092</v>
      </c>
      <c r="B186" s="105">
        <v>46092</v>
      </c>
      <c r="C186" s="138">
        <f>IF(BS_CONTROLE[[#This Row],[DATA]]="","",WEEKNUM(BS_CONTROLE[[#This Row],[DATA]]))</f>
        <v>11</v>
      </c>
      <c r="D186" s="107" t="s">
        <v>642</v>
      </c>
      <c r="E186" s="163">
        <v>152</v>
      </c>
      <c r="F186" s="129" t="s">
        <v>566</v>
      </c>
      <c r="G186" s="146" t="str">
        <f>IF(D186="","*",VLOOKUP(F186,BS_ATIVIDADE[],3,FALSE))</f>
        <v>SOLDA</v>
      </c>
      <c r="H186" s="109" t="s">
        <v>384</v>
      </c>
      <c r="I186" s="109" t="s">
        <v>384</v>
      </c>
      <c r="J186" s="108">
        <v>73</v>
      </c>
      <c r="K186" s="108">
        <v>75</v>
      </c>
      <c r="L186" s="108" t="s">
        <v>384</v>
      </c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6" s="109">
        <v>0.375</v>
      </c>
      <c r="P186" s="109">
        <v>6.25E-2</v>
      </c>
      <c r="Q186" s="108">
        <v>1</v>
      </c>
      <c r="R186" s="10" t="str">
        <f>IFERROR(_xlfn.XLOOKUP(F186, BS_ATIVIDADE[ATIVIDADE],BS_ATIVIDADE[UNIDADE] ), "*")</f>
        <v>Nº DE SOLDA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08" t="s">
        <v>929</v>
      </c>
      <c r="W186" s="155" t="s">
        <v>867</v>
      </c>
      <c r="X186" s="107" t="s">
        <v>825</v>
      </c>
      <c r="Y186" s="132"/>
      <c r="Z186" s="107"/>
      <c r="AA186" s="108" t="s">
        <v>384</v>
      </c>
      <c r="AB186" s="106"/>
      <c r="AC186" s="156"/>
      <c r="AD186" s="110" t="s">
        <v>384</v>
      </c>
      <c r="AE186" s="108" t="s">
        <v>384</v>
      </c>
      <c r="AF186" s="108" t="s">
        <v>384</v>
      </c>
      <c r="AG186" s="108" t="s">
        <v>384</v>
      </c>
      <c r="AH186" s="15"/>
      <c r="AI186" s="129" t="str">
        <f>IF(BS_CONTROLE[[#This Row],[Atividade]]=0, "-", BS_CONTROLE[[#This Row],[Atividade]])</f>
        <v>PDM - SOLDA</v>
      </c>
      <c r="AJ186" s="9" t="str">
        <f>IF(BS_CONTROLE[[#This Row],[Atividade]]=0, "-", BS_CONTROLE[[#This Row],[Atividade]])</f>
        <v>PDM - SOLDA</v>
      </c>
      <c r="AK186" s="31" t="str">
        <f>BS_CONTROLE[[#This Row],[Local - Partida]]</f>
        <v>-</v>
      </c>
      <c r="AL186" s="31" t="str">
        <f>BS_CONTROLE[[#This Row],[Local - Encerramento]]</f>
        <v>-</v>
      </c>
      <c r="AM186" s="108" t="str">
        <f>IF(BS_CONTROLE[[#This Row],[Entre - Estações]]=0, "-", BS_CONTROLE[[#This Row],[Entre - Estações]])</f>
        <v>ZTN-ZLQ</v>
      </c>
      <c r="AN186" s="108" t="str">
        <f>IF(BS_CONTROLE[[#This Row],[SB]]=0, "-", BS_CONTROLE[[#This Row],[SB]])</f>
        <v>K73ZLQ</v>
      </c>
      <c r="AO186" s="108">
        <f>IF(BS_CONTROLE[[#This Row],[SUB]]=0, "-", BS_CONTROLE[[#This Row],[SUB]])</f>
        <v>73</v>
      </c>
      <c r="AP186" s="108">
        <f>BS_CONTROLE[[#This Row],[KM - Inicio]]</f>
        <v>75</v>
      </c>
      <c r="AQ186" s="108">
        <f>BS_CONTROLE[[#This Row],[KM - Inicio]]</f>
        <v>75</v>
      </c>
      <c r="AR186" s="111"/>
      <c r="AS186" s="111"/>
      <c r="AT186" s="111"/>
      <c r="AU186" s="139"/>
      <c r="AV186" s="139"/>
      <c r="AW186" s="14"/>
      <c r="AX186" s="14"/>
      <c r="AY186" s="184">
        <f>IF(D186="","*",IFERROR(IF(ISODD(COUNT(AS186:AX186)),"ERRO",SUM((AT186-AS186),(AV186-AU186),(AX186-AW186))),"ERRO"))</f>
        <v>0</v>
      </c>
      <c r="AZ186" s="157"/>
      <c r="BA186" s="112"/>
      <c r="BB186" s="10" t="str">
        <f>IFERROR(_xlfn.XLOOKUP(AI186, BS_ATIVIDADE[ATIVIDADE],BS_ATIVIDADE[UNIDADE] ), "*")</f>
        <v>Nº DE SOLDA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 hidden="1">
      <c r="A188" s="47" t="str">
        <f t="shared" si="12"/>
        <v>WAGNER (TP-869)46092</v>
      </c>
      <c r="B188" s="105">
        <v>46092</v>
      </c>
      <c r="C188" s="138">
        <f>IF(BS_CONTROLE[[#This Row],[DATA]]="","",WEEKNUM(BS_CONTROLE[[#This Row],[DATA]]))</f>
        <v>11</v>
      </c>
      <c r="D188" s="107" t="s">
        <v>722</v>
      </c>
      <c r="E188" s="163">
        <v>154</v>
      </c>
      <c r="F188" s="129" t="s">
        <v>517</v>
      </c>
      <c r="G188" s="146" t="str">
        <f>IF(D188="","*",VLOOKUP(F188,BS_ATIVIDADE[],3,FALSE))</f>
        <v>MODERNIZAÇÃO</v>
      </c>
      <c r="H188" s="109" t="s">
        <v>384</v>
      </c>
      <c r="I188" s="109" t="s">
        <v>384</v>
      </c>
      <c r="J188" s="108">
        <v>73</v>
      </c>
      <c r="K188" s="108">
        <v>52.19</v>
      </c>
      <c r="L188" s="108" t="s">
        <v>384</v>
      </c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8" s="130" t="s">
        <v>174</v>
      </c>
      <c r="O188" s="109">
        <v>0.35416666666666669</v>
      </c>
      <c r="P188" s="109">
        <v>6.25E-2</v>
      </c>
      <c r="Q188" s="108">
        <v>1</v>
      </c>
      <c r="R188" s="10" t="str">
        <f>IFERROR(_xlfn.XLOOKUP(F188, BS_ATIVIDADE[ATIVIDADE],BS_ATIVIDADE[UNIDADE] ), "*")</f>
        <v>Nº DE SOLDA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1111</v>
      </c>
      <c r="W188" s="155" t="s">
        <v>867</v>
      </c>
      <c r="X188" s="107" t="s">
        <v>825</v>
      </c>
      <c r="Y188" s="132"/>
      <c r="Z188" s="107"/>
      <c r="AA188" s="108" t="s">
        <v>384</v>
      </c>
      <c r="AB188" s="106"/>
      <c r="AC188" s="156"/>
      <c r="AD188" s="110" t="s">
        <v>384</v>
      </c>
      <c r="AE188" s="108" t="s">
        <v>384</v>
      </c>
      <c r="AF188" s="108" t="s">
        <v>384</v>
      </c>
      <c r="AG188" s="108" t="s">
        <v>384</v>
      </c>
      <c r="AH188" s="15"/>
      <c r="AI188" s="129" t="str">
        <f>IF(BS_CONTROLE[[#This Row],[Atividade]]=0, "-", BS_CONTROLE[[#This Row],[Atividade]])</f>
        <v>MODERNIZAÇÃO - SOLDA</v>
      </c>
      <c r="AJ188" s="9" t="str">
        <f>IF(BS_CONTROLE[[#This Row],[Atividade]]=0, "-", BS_CONTROLE[[#This Row],[Atividade]])</f>
        <v>MODERNIZAÇÃO - SOLDA</v>
      </c>
      <c r="AK188" s="31" t="str">
        <f>BS_CONTROLE[[#This Row],[Local - Partida]]</f>
        <v>-</v>
      </c>
      <c r="AL188" s="31" t="str">
        <f>BS_CONTROLE[[#This Row],[Local - Encerramento]]</f>
        <v>-</v>
      </c>
      <c r="AM188" s="108" t="str">
        <f>IF(BS_CONTROLE[[#This Row],[Entre - Estações]]=0, "-", BS_CONTROLE[[#This Row],[Entre - Estações]])</f>
        <v>ZDG</v>
      </c>
      <c r="AN188" s="108" t="str">
        <f>IF(BS_CONTROLE[[#This Row],[SB]]=0, "-", BS_CONTROLE[[#This Row],[SB]])</f>
        <v>ZDG1</v>
      </c>
      <c r="AO188" s="108">
        <f>IF(BS_CONTROLE[[#This Row],[SUB]]=0, "-", BS_CONTROLE[[#This Row],[SUB]])</f>
        <v>73</v>
      </c>
      <c r="AP188" s="108">
        <f>BS_CONTROLE[[#This Row],[KM - Inicio]]</f>
        <v>52.19</v>
      </c>
      <c r="AQ188" s="108">
        <f>BS_CONTROLE[[#This Row],[KM - Inicio]]</f>
        <v>52.19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Nº DE SOLDA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 hidden="1">
      <c r="A189" s="47" t="str">
        <f t="shared" si="12"/>
        <v>V8346092</v>
      </c>
      <c r="B189" s="105">
        <v>46092</v>
      </c>
      <c r="C189" s="138">
        <f>IF(BS_CONTROLE[[#This Row],[DATA]]="","",WEEKNUM(BS_CONTROLE[[#This Row],[DATA]]))</f>
        <v>11</v>
      </c>
      <c r="D189" s="107" t="s">
        <v>580</v>
      </c>
      <c r="E189" s="163"/>
      <c r="F189" s="129" t="s">
        <v>489</v>
      </c>
      <c r="G189" s="146" t="str">
        <f>IF(D189="","*",VLOOKUP(F189,BS_ATIVIDADE[],3,FALSE))</f>
        <v>MECANIZAÇÃO - SOCADORA</v>
      </c>
      <c r="H189" s="109" t="s">
        <v>167</v>
      </c>
      <c r="I189" s="109" t="s">
        <v>167</v>
      </c>
      <c r="J189" s="108">
        <v>73</v>
      </c>
      <c r="K189" s="108">
        <v>15.3</v>
      </c>
      <c r="L189" s="108">
        <v>18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9" s="109">
        <v>0.35416666666666669</v>
      </c>
      <c r="P189" s="109">
        <v>8.3333333333333329E-2</v>
      </c>
      <c r="Q189" s="108">
        <v>480</v>
      </c>
      <c r="R189" s="10" t="str">
        <f>IFERROR(_xlfn.XLOOKUP(F189, BS_ATIVIDADE[ATIVIDADE],BS_ATIVIDADE[UNIDADE] ), "*")</f>
        <v>M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1161</v>
      </c>
      <c r="W189" s="155" t="s">
        <v>829</v>
      </c>
      <c r="X189" s="107" t="s">
        <v>825</v>
      </c>
      <c r="Y189" s="132"/>
      <c r="Z189" s="107"/>
      <c r="AA189" s="108">
        <v>1</v>
      </c>
      <c r="AB189" s="106" t="s">
        <v>830</v>
      </c>
      <c r="AC189" s="156"/>
      <c r="AD189" s="110">
        <v>0.29166666666666669</v>
      </c>
      <c r="AE189" s="108">
        <v>6233</v>
      </c>
      <c r="AF189" s="108" t="s">
        <v>384</v>
      </c>
      <c r="AG189" s="108" t="s">
        <v>384</v>
      </c>
      <c r="AH189" s="15"/>
      <c r="AI189" s="129" t="str">
        <f>IF(BS_CONTROLE[[#This Row],[Atividade]]=0, "-", BS_CONTROLE[[#This Row],[Atividade]])</f>
        <v>MECANIZAÇÃO - SOCADORA</v>
      </c>
      <c r="AJ189" s="9" t="str">
        <f>IF(BS_CONTROLE[[#This Row],[Atividade]]=0, "-", BS_CONTROLE[[#This Row],[Atividade]])</f>
        <v>MECANIZAÇÃO - SOCADORA</v>
      </c>
      <c r="AK189" s="31" t="str">
        <f>BS_CONTROLE[[#This Row],[Local - Partida]]</f>
        <v>ZMAPAT2</v>
      </c>
      <c r="AL189" s="31" t="str">
        <f>BS_CONTROLE[[#This Row],[Local - Encerramento]]</f>
        <v>ZMAPAT2</v>
      </c>
      <c r="AM189" s="108" t="str">
        <f>IF(BS_CONTROLE[[#This Row],[Entre - Estações]]=0, "-", BS_CONTROLE[[#This Row],[Entre - Estações]])</f>
        <v>ZTO-ZDZ</v>
      </c>
      <c r="AN189" s="108" t="str">
        <f>IF(BS_CONTROLE[[#This Row],[SB]]=0, "-", BS_CONTROLE[[#This Row],[SB]])</f>
        <v>K14K18</v>
      </c>
      <c r="AO189" s="108">
        <f>IF(BS_CONTROLE[[#This Row],[SUB]]=0, "-", BS_CONTROLE[[#This Row],[SUB]])</f>
        <v>73</v>
      </c>
      <c r="AP189" s="108">
        <f>BS_CONTROLE[[#This Row],[KM - Inicio]]</f>
        <v>15.3</v>
      </c>
      <c r="AQ189" s="108">
        <f>BS_CONTROLE[[#This Row],[KM - Inicio]]</f>
        <v>15.3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IF(D190="","*",IFERROR(IF(ISODD(COUNT(AS190:AX190)),"ERRO",SUM((AT190-AS190),(AV190-AU190),(AX190-AW190))),"ERRO"))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8" t="str">
        <f t="shared" si="14"/>
        <v/>
      </c>
    </row>
    <row r="191" spans="1:72" hidden="1">
      <c r="A191" s="47" t="str">
        <f t="shared" si="12"/>
        <v>W7546092</v>
      </c>
      <c r="B191" s="105">
        <v>46092</v>
      </c>
      <c r="C191" s="138">
        <f>IF(BS_CONTROLE[[#This Row],[DATA]]="","",WEEKNUM(BS_CONTROLE[[#This Row],[DATA]]))</f>
        <v>11</v>
      </c>
      <c r="D191" s="107" t="s">
        <v>621</v>
      </c>
      <c r="E191" s="163">
        <v>157</v>
      </c>
      <c r="F191" s="129" t="s">
        <v>465</v>
      </c>
      <c r="G191" s="146" t="str">
        <f>IF(D191="","*",VLOOKUP(F191,BS_ATIVIDADE[],3,FALSE))</f>
        <v>OUTROS - MECANIZAÇÃO</v>
      </c>
      <c r="H191" s="109" t="s">
        <v>125</v>
      </c>
      <c r="I191" s="109" t="s">
        <v>165</v>
      </c>
      <c r="J191" s="108">
        <v>70</v>
      </c>
      <c r="K191" s="108">
        <v>136</v>
      </c>
      <c r="L191" s="108" t="s">
        <v>384</v>
      </c>
      <c r="M191" s="130" t="s">
        <v>1128</v>
      </c>
      <c r="N191" s="130" t="s">
        <v>1129</v>
      </c>
      <c r="O191" s="109">
        <v>0.41666666666666669</v>
      </c>
      <c r="P191" s="109">
        <v>4.1666666666666664E-2</v>
      </c>
      <c r="Q191" s="108">
        <v>160</v>
      </c>
      <c r="R191" s="10" t="str">
        <f>IFERROR(_xlfn.XLOOKUP(F191, BS_ATIVIDADE[ATIVIDADE],BS_ATIVIDADE[UNIDADE] ), "*")</f>
        <v>KM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1" s="108" t="s">
        <v>828</v>
      </c>
      <c r="W191" s="155" t="s">
        <v>1225</v>
      </c>
      <c r="X191" s="107" t="s">
        <v>825</v>
      </c>
      <c r="Y191" s="132"/>
      <c r="Z191" s="107"/>
      <c r="AA191" s="108">
        <v>2</v>
      </c>
      <c r="AB191" s="106" t="s">
        <v>990</v>
      </c>
      <c r="AC191" s="156"/>
      <c r="AD191" s="110">
        <v>0.375</v>
      </c>
      <c r="AE191" s="108">
        <v>7660</v>
      </c>
      <c r="AF191" s="108" t="s">
        <v>384</v>
      </c>
      <c r="AG191" s="108" t="s">
        <v>384</v>
      </c>
      <c r="AH191" s="15"/>
      <c r="AI191" s="129" t="str">
        <f>IF(BS_CONTROLE[[#This Row],[Atividade]]=0, "-", BS_CONTROLE[[#This Row],[Atividade]])</f>
        <v>MECANIZAÇÃO - CAPINA QUÍMICA</v>
      </c>
      <c r="AJ191" s="9" t="str">
        <f>IF(BS_CONTROLE[[#This Row],[Atividade]]=0, "-", BS_CONTROLE[[#This Row],[Atividade]])</f>
        <v>MECANIZAÇÃO - CAPINA QUÍMICA</v>
      </c>
      <c r="AK191" s="31" t="str">
        <f>BS_CONTROLE[[#This Row],[Local - Partida]]</f>
        <v>ZRX</v>
      </c>
      <c r="AL191" s="31" t="str">
        <f>BS_CONTROLE[[#This Row],[Local - Encerramento]]</f>
        <v>ZMA2</v>
      </c>
      <c r="AM191" s="108" t="str">
        <f>IF(BS_CONTROLE[[#This Row],[Entre - Estações]]=0, "-", BS_CONTROLE[[#This Row],[Entre - Estações]])</f>
        <v>ZRQ-ZMA</v>
      </c>
      <c r="AN191" s="108" t="str">
        <f>IF(BS_CONTROLE[[#This Row],[SB]]=0, "-", BS_CONTROLE[[#This Row],[SB]])</f>
        <v>ZRQZMA</v>
      </c>
      <c r="AO191" s="108">
        <f>IF(BS_CONTROLE[[#This Row],[SUB]]=0, "-", BS_CONTROLE[[#This Row],[SUB]])</f>
        <v>70</v>
      </c>
      <c r="AP191" s="108">
        <f>BS_CONTROLE[[#This Row],[KM - Inicio]]</f>
        <v>136</v>
      </c>
      <c r="AQ191" s="108">
        <f>BS_CONTROLE[[#This Row],[KM - Inicio]]</f>
        <v>136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KM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IF(D192="","*",IFERROR(IF(ISODD(COUNT(AS192:AX192)),"ERRO",SUM((AT192-AS192),(AV192-AU192),(AX192-AW192))),"ERRO"))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8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IF(D193="","*",IFERROR(IF(ISODD(COUNT(AS193:AX193)),"ERRO",SUM((AT193-AS193),(AV193-AU193),(AX193-AW193))),"ERRO"))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8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IF(D194="","*",IFERROR(IF(ISODD(COUNT(AS194:AX194)),"ERRO",SUM((AT194-AS194),(AV194-AU194),(AX194-AW194))),"ERRO"))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8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IF(D195="","*",IFERROR(IF(ISODD(COUNT(AS195:AX195)),"ERRO",SUM((AT195-AS195),(AV195-AU195),(AX195-AW195))),"ERRO"))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8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IF(D196="","*",IFERROR(IF(ISODD(COUNT(AS196:AX196)),"ERRO",SUM((AT196-AS196),(AV196-AU196),(AX196-AW196))),"ERRO"))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8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IF(D197="","*",IFERROR(IF(ISODD(COUNT(AS197:AX197)),"ERRO",SUM((AT197-AS197),(AV197-AU197),(AX197-AW197))),"ERRO"))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8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IF(D198="","*",IFERROR(IF(ISODD(COUNT(AS198:AX198)),"ERRO",SUM((AT198-AS198),(AV198-AU198),(AX198-AW198))),"ERRO"))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IF(D199="","*",IFERROR(IF(ISODD(COUNT(AS199:AX199)),"ERRO",SUM((AT199-AS199),(AV199-AU199),(AX199-AW199))),"ERRO"))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8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IF(D200="","*",IFERROR(IF(ISODD(COUNT(AS200:AX200)),"ERRO",SUM((AT200-AS200),(AV200-AU200),(AX200-AW200))),"ERRO"))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 hidden="1">
      <c r="A1030" s="218" t="str">
        <f>D1030&amp;B1030</f>
        <v/>
      </c>
      <c r="B1030" s="219"/>
      <c r="C1030" s="220" t="str">
        <f>IF(BS_CONTROLE[[#This Row],[DATA]]="","",WEEKNUM(BS_CONTROLE[[#This Row],[DATA]]))</f>
        <v/>
      </c>
      <c r="D1030" s="200"/>
      <c r="E1030" s="201"/>
      <c r="F1030" s="202"/>
      <c r="G1030" s="221" t="str">
        <f>IF(D1030="","*",VLOOKUP(F1030,BS_ATIVIDADE[],3,FALSE))</f>
        <v>*</v>
      </c>
      <c r="H1030" s="222"/>
      <c r="I1030" s="222"/>
      <c r="J1030" s="223"/>
      <c r="K1030" s="223"/>
      <c r="L1030" s="196"/>
      <c r="M1030" s="223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3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4"/>
      <c r="P1030" s="224"/>
      <c r="Q1030" s="196"/>
      <c r="R1030" s="225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6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7"/>
      <c r="Y1030" s="228"/>
      <c r="Z1030" s="227"/>
      <c r="AA1030" s="196"/>
      <c r="AB1030" s="197"/>
      <c r="AC1030" s="197"/>
      <c r="AD1030" s="198"/>
      <c r="AE1030" s="196"/>
      <c r="AF1030" s="196"/>
      <c r="AG1030" s="223"/>
      <c r="AH1030" s="229"/>
      <c r="AI1030" s="230" t="str">
        <f>IF(BS_CONTROLE[[#This Row],[Atividade]]=0, "-", BS_CONTROLE[[#This Row],[Atividade]])</f>
        <v>-</v>
      </c>
      <c r="AJ1030" s="231" t="str">
        <f>IF(BS_CONTROLE[[#This Row],[Atividade]]=0, "-", BS_CONTROLE[[#This Row],[Atividade]])</f>
        <v>-</v>
      </c>
      <c r="AK1030" s="232">
        <f>BS_CONTROLE[[#This Row],[Local - Partida]]</f>
        <v>0</v>
      </c>
      <c r="AL1030" s="232">
        <f>BS_CONTROLE[[#This Row],[Local - Encerramento]]</f>
        <v>0</v>
      </c>
      <c r="AM1030" s="233" t="str">
        <f>IF(BS_CONTROLE[[#This Row],[Entre - Estações]]=0, "-", BS_CONTROLE[[#This Row],[Entre - Estações]])</f>
        <v>-</v>
      </c>
      <c r="AN1030" s="234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5" t="s">
        <v>751</v>
      </c>
      <c r="AS1030" s="235"/>
      <c r="AT1030" s="235"/>
      <c r="AU1030" s="236"/>
      <c r="AV1030" s="236"/>
      <c r="AW1030" s="236"/>
      <c r="AX1030" s="236"/>
      <c r="AY1030" s="184" t="str">
        <f>IF(D1030="","*",IFERROR(IF(ISODD(COUNT(AS1030:AX1030)),"ERRO",SUM((AT1030-AS1030),(AV1030-AU1030),(AX1030-AW1030))),"ERRO"))</f>
        <v>*</v>
      </c>
      <c r="AZ1030" s="237"/>
      <c r="BA1030" s="238"/>
      <c r="BB1030" s="225" t="str">
        <f>IFERROR(_xlfn.XLOOKUP(AI1030, BS_ATIVIDADE[ATIVIDADE],BS_ATIVIDADE[UNIDADE] ), "*")</f>
        <v>*</v>
      </c>
      <c r="BC1030" s="207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7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6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4">
        <f>BS_CONTROLE[[#This Row],[Responsavel pelo boletim]]</f>
        <v>0</v>
      </c>
      <c r="BG1030" s="239"/>
      <c r="BH1030" s="240"/>
      <c r="BI1030" s="240"/>
      <c r="BJ1030" s="240"/>
      <c r="BK1030" s="241"/>
      <c r="BL1030" s="239"/>
      <c r="BM1030" s="242"/>
      <c r="BN1030" s="242"/>
      <c r="BO1030" s="242"/>
      <c r="BP1030" s="243"/>
      <c r="BQ1030" s="244" t="str">
        <f>IF(AND(BR1030&lt;1,BS1030&lt;1),"Produção e Intervalo",IF(BR1030&lt;1,"Intervalo",IF(BS1030&lt;1,"Produção","Aderente")))</f>
        <v>Aderente</v>
      </c>
      <c r="BR1030" s="218" t="str">
        <f>IF(OR(B1030="",F1030=""),"*",AY1030/P1030)</f>
        <v>*</v>
      </c>
      <c r="BS1030" s="218" t="str">
        <f>IF(OR(B1030="",F1030=""),"*",BA1030/Q1030)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5 Z176 Y176:Y177 Y178:Z1029">
    <cfRule type="cellIs" dxfId="252" priority="54196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5 Z176 Y176:Y177 Y178:Z1029">
    <cfRule type="cellIs" dxfId="251" priority="11782" operator="equal">
      <formula>"NÃO"</formula>
    </cfRule>
    <cfRule type="cellIs" dxfId="250" priority="11783" operator="equal">
      <formula>"SIM"</formula>
    </cfRule>
  </conditionalFormatting>
  <conditionalFormatting sqref="AZ6:AZ1030">
    <cfRule type="expression" dxfId="249" priority="54238">
      <formula>#REF!=1</formula>
    </cfRule>
  </conditionalFormatting>
  <conditionalFormatting sqref="U6:U1030 BE6:BE1030 AY6:AY1030">
    <cfRule type="cellIs" dxfId="248" priority="54222" operator="equal">
      <formula>"ERRO"</formula>
    </cfRule>
  </conditionalFormatting>
  <conditionalFormatting sqref="BQ6:BQ1030">
    <cfRule type="cellIs" dxfId="247" priority="54217" operator="equal">
      <formula>"Produção e Intervalo"</formula>
    </cfRule>
    <cfRule type="cellIs" dxfId="246" priority="54218" operator="equal">
      <formula>"Aderente"</formula>
    </cfRule>
    <cfRule type="cellIs" dxfId="245" priority="54219" operator="equal">
      <formula>"Intervalo"</formula>
    </cfRule>
    <cfRule type="cellIs" dxfId="244" priority="54220" operator="equal">
      <formula>"Produção"</formula>
    </cfRule>
    <cfRule type="cellIs" dxfId="243" priority="54221" operator="equal">
      <formula>"ERRO"</formula>
    </cfRule>
  </conditionalFormatting>
  <conditionalFormatting sqref="BR6:BS1030">
    <cfRule type="cellIs" dxfId="242" priority="54199" operator="equal">
      <formula>"*"</formula>
    </cfRule>
    <cfRule type="cellIs" dxfId="241" priority="54200" operator="greaterThanOrEqual">
      <formula>1</formula>
    </cfRule>
    <cfRule type="cellIs" dxfId="240" priority="54201" operator="lessThan">
      <formula>1</formula>
    </cfRule>
  </conditionalFormatting>
  <conditionalFormatting sqref="Y8:Z13">
    <cfRule type="cellIs" dxfId="239" priority="325" operator="equal">
      <formula>"OPORTUNIDADE"</formula>
    </cfRule>
  </conditionalFormatting>
  <conditionalFormatting sqref="Y8:Z13">
    <cfRule type="cellIs" dxfId="238" priority="323" operator="equal">
      <formula>"NÃO"</formula>
    </cfRule>
    <cfRule type="cellIs" dxfId="237" priority="324" operator="equal">
      <formula>"SIM"</formula>
    </cfRule>
  </conditionalFormatting>
  <conditionalFormatting sqref="Y17:Z18">
    <cfRule type="cellIs" dxfId="236" priority="322" operator="equal">
      <formula>"OPORTUNIDADE"</formula>
    </cfRule>
  </conditionalFormatting>
  <conditionalFormatting sqref="Y17:Z18">
    <cfRule type="cellIs" dxfId="235" priority="320" operator="equal">
      <formula>"NÃO"</formula>
    </cfRule>
    <cfRule type="cellIs" dxfId="234" priority="321" operator="equal">
      <formula>"SIM"</formula>
    </cfRule>
  </conditionalFormatting>
  <conditionalFormatting sqref="BJ8:BJ1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3" priority="308" operator="equal">
      <formula>"OPORTUNIDADE"</formula>
    </cfRule>
  </conditionalFormatting>
  <conditionalFormatting sqref="Y19:Z19">
    <cfRule type="cellIs" dxfId="232" priority="306" operator="equal">
      <formula>"NÃO"</formula>
    </cfRule>
    <cfRule type="cellIs" dxfId="231" priority="307" operator="equal">
      <formula>"SIM"</formula>
    </cfRule>
  </conditionalFormatting>
  <conditionalFormatting sqref="Z29">
    <cfRule type="cellIs" dxfId="230" priority="305" operator="equal">
      <formula>"OPORTUNIDADE"</formula>
    </cfRule>
  </conditionalFormatting>
  <conditionalFormatting sqref="Z29">
    <cfRule type="cellIs" dxfId="229" priority="303" operator="equal">
      <formula>"NÃO"</formula>
    </cfRule>
    <cfRule type="cellIs" dxfId="228" priority="304" operator="equal">
      <formula>"SIM"</formula>
    </cfRule>
  </conditionalFormatting>
  <conditionalFormatting sqref="BP1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7" priority="296" operator="equal">
      <formula>"OPORTUNIDADE"</formula>
    </cfRule>
  </conditionalFormatting>
  <conditionalFormatting sqref="Y16">
    <cfRule type="cellIs" dxfId="226" priority="294" operator="equal">
      <formula>"NÃO"</formula>
    </cfRule>
    <cfRule type="cellIs" dxfId="225" priority="295" operator="equal">
      <formula>"SIM"</formula>
    </cfRule>
  </conditionalFormatting>
  <conditionalFormatting sqref="BK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4" priority="279" operator="equal">
      <formula>"OPORTUNIDADE"</formula>
    </cfRule>
  </conditionalFormatting>
  <conditionalFormatting sqref="Z32:Z33">
    <cfRule type="cellIs" dxfId="223" priority="277" operator="equal">
      <formula>"NÃO"</formula>
    </cfRule>
    <cfRule type="cellIs" dxfId="222" priority="278" operator="equal">
      <formula>"SIM"</formula>
    </cfRule>
  </conditionalFormatting>
  <conditionalFormatting sqref="Y32:Y33">
    <cfRule type="cellIs" dxfId="221" priority="276" operator="equal">
      <formula>"OPORTUNIDADE"</formula>
    </cfRule>
  </conditionalFormatting>
  <conditionalFormatting sqref="Y32:Y33">
    <cfRule type="cellIs" dxfId="220" priority="274" operator="equal">
      <formula>"NÃO"</formula>
    </cfRule>
    <cfRule type="cellIs" dxfId="219" priority="275" operator="equal">
      <formula>"SIM"</formula>
    </cfRule>
  </conditionalFormatting>
  <conditionalFormatting sqref="BK2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8" priority="267" operator="equal">
      <formula>"OPORTUNIDADE"</formula>
    </cfRule>
  </conditionalFormatting>
  <conditionalFormatting sqref="Y40:Y46 Y34:Y38">
    <cfRule type="cellIs" dxfId="217" priority="265" operator="equal">
      <formula>"NÃO"</formula>
    </cfRule>
    <cfRule type="cellIs" dxfId="216" priority="266" operator="equal">
      <formula>"SIM"</formula>
    </cfRule>
  </conditionalFormatting>
  <conditionalFormatting sqref="BK1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5" priority="256" operator="equal">
      <formula>"OPORTUNIDADE"</formula>
    </cfRule>
  </conditionalFormatting>
  <conditionalFormatting sqref="Z36:Z37">
    <cfRule type="cellIs" dxfId="214" priority="254" operator="equal">
      <formula>"NÃO"</formula>
    </cfRule>
    <cfRule type="cellIs" dxfId="213" priority="255" operator="equal">
      <formula>"SIM"</formula>
    </cfRule>
  </conditionalFormatting>
  <conditionalFormatting sqref="Z38:Z39">
    <cfRule type="cellIs" dxfId="212" priority="253" operator="equal">
      <formula>"OPORTUNIDADE"</formula>
    </cfRule>
  </conditionalFormatting>
  <conditionalFormatting sqref="Z38:Z39">
    <cfRule type="cellIs" dxfId="211" priority="251" operator="equal">
      <formula>"NÃO"</formula>
    </cfRule>
    <cfRule type="cellIs" dxfId="210" priority="252" operator="equal">
      <formula>"SIM"</formula>
    </cfRule>
  </conditionalFormatting>
  <conditionalFormatting sqref="Z46">
    <cfRule type="cellIs" dxfId="209" priority="250" operator="equal">
      <formula>"OPORTUNIDADE"</formula>
    </cfRule>
  </conditionalFormatting>
  <conditionalFormatting sqref="Z46">
    <cfRule type="cellIs" dxfId="208" priority="248" operator="equal">
      <formula>"NÃO"</formula>
    </cfRule>
    <cfRule type="cellIs" dxfId="207" priority="249" operator="equal">
      <formula>"SIM"</formula>
    </cfRule>
  </conditionalFormatting>
  <conditionalFormatting sqref="BP1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6" priority="238" operator="equal">
      <formula>"OPORTUNIDADE"</formula>
    </cfRule>
  </conditionalFormatting>
  <conditionalFormatting sqref="Y29">
    <cfRule type="cellIs" dxfId="205" priority="236" operator="equal">
      <formula>"NÃO"</formula>
    </cfRule>
    <cfRule type="cellIs" dxfId="204" priority="237" operator="equal">
      <formula>"SIM"</formula>
    </cfRule>
  </conditionalFormatting>
  <conditionalFormatting sqref="Y39">
    <cfRule type="cellIs" dxfId="203" priority="235" operator="equal">
      <formula>"OPORTUNIDADE"</formula>
    </cfRule>
  </conditionalFormatting>
  <conditionalFormatting sqref="Y39">
    <cfRule type="cellIs" dxfId="202" priority="233" operator="equal">
      <formula>"NÃO"</formula>
    </cfRule>
    <cfRule type="cellIs" dxfId="201" priority="234" operator="equal">
      <formula>"SIM"</formula>
    </cfRule>
  </conditionalFormatting>
  <conditionalFormatting sqref="BK3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0" priority="225" operator="equal">
      <formula>"OPORTUNIDADE"</formula>
    </cfRule>
  </conditionalFormatting>
  <conditionalFormatting sqref="Z49:Z50">
    <cfRule type="cellIs" dxfId="199" priority="223" operator="equal">
      <formula>"NÃO"</formula>
    </cfRule>
    <cfRule type="cellIs" dxfId="198" priority="224" operator="equal">
      <formula>"SIM"</formula>
    </cfRule>
  </conditionalFormatting>
  <conditionalFormatting sqref="BK3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7" priority="196" operator="equal">
      <formula>"OPORTUNIDADE"</formula>
    </cfRule>
  </conditionalFormatting>
  <conditionalFormatting sqref="Z53">
    <cfRule type="cellIs" dxfId="196" priority="194" operator="equal">
      <formula>"NÃO"</formula>
    </cfRule>
    <cfRule type="cellIs" dxfId="195" priority="195" operator="equal">
      <formula>"SIM"</formula>
    </cfRule>
  </conditionalFormatting>
  <conditionalFormatting sqref="BK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4" priority="184" operator="equal">
      <formula>"OPORTUNIDADE"</formula>
    </cfRule>
  </conditionalFormatting>
  <conditionalFormatting sqref="Z54:Z55">
    <cfRule type="cellIs" dxfId="193" priority="182" operator="equal">
      <formula>"NÃO"</formula>
    </cfRule>
    <cfRule type="cellIs" dxfId="192" priority="183" operator="equal">
      <formula>"SIM"</formula>
    </cfRule>
  </conditionalFormatting>
  <conditionalFormatting sqref="Z56">
    <cfRule type="cellIs" dxfId="191" priority="178" operator="equal">
      <formula>"OPORTUNIDADE"</formula>
    </cfRule>
  </conditionalFormatting>
  <conditionalFormatting sqref="Z56">
    <cfRule type="cellIs" dxfId="190" priority="176" operator="equal">
      <formula>"NÃO"</formula>
    </cfRule>
    <cfRule type="cellIs" dxfId="189" priority="177" operator="equal">
      <formula>"SIM"</formula>
    </cfRule>
  </conditionalFormatting>
  <conditionalFormatting sqref="Z63:Z65">
    <cfRule type="cellIs" dxfId="188" priority="169" operator="equal">
      <formula>"OPORTUNIDADE"</formula>
    </cfRule>
  </conditionalFormatting>
  <conditionalFormatting sqref="Z63:Z65">
    <cfRule type="cellIs" dxfId="187" priority="167" operator="equal">
      <formula>"NÃO"</formula>
    </cfRule>
    <cfRule type="cellIs" dxfId="186" priority="168" operator="equal">
      <formula>"SIM"</formula>
    </cfRule>
  </conditionalFormatting>
  <conditionalFormatting sqref="BK4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5" priority="131" operator="equal">
      <formula>"OPORTUNIDADE"</formula>
    </cfRule>
  </conditionalFormatting>
  <conditionalFormatting sqref="Z70:Z71">
    <cfRule type="cellIs" dxfId="184" priority="129" operator="equal">
      <formula>"NÃO"</formula>
    </cfRule>
    <cfRule type="cellIs" dxfId="183" priority="130" operator="equal">
      <formula>"SIM"</formula>
    </cfRule>
  </conditionalFormatting>
  <conditionalFormatting sqref="Z72">
    <cfRule type="cellIs" dxfId="182" priority="122" operator="equal">
      <formula>"OPORTUNIDADE"</formula>
    </cfRule>
  </conditionalFormatting>
  <conditionalFormatting sqref="Z72">
    <cfRule type="cellIs" dxfId="181" priority="120" operator="equal">
      <formula>"NÃO"</formula>
    </cfRule>
    <cfRule type="cellIs" dxfId="180" priority="121" operator="equal">
      <formula>"SIM"</formula>
    </cfRule>
  </conditionalFormatting>
  <conditionalFormatting sqref="BK5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0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9" priority="111" operator="equal">
      <formula>"OPORTUNIDADE"</formula>
    </cfRule>
  </conditionalFormatting>
  <conditionalFormatting sqref="Z76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K6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6" priority="102" operator="equal">
      <formula>"OPORTUNIDADE"</formula>
    </cfRule>
  </conditionalFormatting>
  <conditionalFormatting sqref="Z99:Z100">
    <cfRule type="cellIs" dxfId="175" priority="100" operator="equal">
      <formula>"NÃO"</formula>
    </cfRule>
    <cfRule type="cellIs" dxfId="174" priority="101" operator="equal">
      <formula>"SIM"</formula>
    </cfRule>
  </conditionalFormatting>
  <conditionalFormatting sqref="BK7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3" priority="84" operator="equal">
      <formula>"OPORTUNIDADE"</formula>
    </cfRule>
  </conditionalFormatting>
  <conditionalFormatting sqref="Z87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BK6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28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029"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59">
      <iconSet showValue="0">
        <cfvo type="percent" val="0"/>
        <cfvo type="num" val="1"/>
        <cfvo type="num" val="1" gte="0"/>
      </iconSet>
    </cfRule>
    <cfRule type="iconSet" priority="61260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6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029">
    <cfRule type="iconSet" priority="61265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0" priority="79" operator="equal">
      <formula>"OPORTUNIDADE"</formula>
    </cfRule>
  </conditionalFormatting>
  <conditionalFormatting sqref="Z90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BK8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7" priority="51" operator="equal">
      <formula>"OPORTUNIDADE"</formula>
    </cfRule>
  </conditionalFormatting>
  <conditionalFormatting sqref="Z110">
    <cfRule type="cellIs" dxfId="166" priority="49" operator="equal">
      <formula>"NÃO"</formula>
    </cfRule>
    <cfRule type="cellIs" dxfId="165" priority="50" operator="equal">
      <formula>"SIM"</formula>
    </cfRule>
  </conditionalFormatting>
  <conditionalFormatting sqref="Z121">
    <cfRule type="cellIs" dxfId="164" priority="48" operator="equal">
      <formula>"OPORTUNIDADE"</formula>
    </cfRule>
  </conditionalFormatting>
  <conditionalFormatting sqref="Z121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K10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1" priority="35" operator="equal">
      <formula>"OPORTUNIDADE"</formula>
    </cfRule>
  </conditionalFormatting>
  <conditionalFormatting sqref="Z132">
    <cfRule type="cellIs" dxfId="160" priority="33" operator="equal">
      <formula>"NÃO"</formula>
    </cfRule>
    <cfRule type="cellIs" dxfId="159" priority="34" operator="equal">
      <formula>"SIM"</formula>
    </cfRule>
  </conditionalFormatting>
  <conditionalFormatting sqref="BK1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8" priority="23" operator="equal">
      <formula>"OPORTUNIDADE"</formula>
    </cfRule>
  </conditionalFormatting>
  <conditionalFormatting sqref="Z151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1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177">
    <cfRule type="cellIs" dxfId="155" priority="3" operator="equal">
      <formula>"OPORTUNIDADE"</formula>
    </cfRule>
  </conditionalFormatting>
  <conditionalFormatting sqref="Z177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 E17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6 D178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1226</v>
      </c>
      <c r="C2" s="124" t="s">
        <v>755</v>
      </c>
      <c r="D2" s="79" t="s">
        <v>757</v>
      </c>
      <c r="E2" s="79" t="s">
        <v>1227</v>
      </c>
      <c r="F2" s="102" t="s">
        <v>1228</v>
      </c>
      <c r="G2" s="79" t="s">
        <v>1229</v>
      </c>
      <c r="H2" s="79" t="s">
        <v>1230</v>
      </c>
      <c r="I2" s="79" t="s">
        <v>1231</v>
      </c>
      <c r="J2" s="79" t="s">
        <v>1232</v>
      </c>
      <c r="K2" s="81" t="s">
        <v>1233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>
        <f>IF(SP_NORTE!B176="","*",SP_NORTE!B176)</f>
        <v>46092</v>
      </c>
      <c r="D164" s="97" t="str">
        <f>IF(SP_NORTE!D176="","*",SP_NORTE!D176)</f>
        <v>V97</v>
      </c>
      <c r="E164" s="97" t="str">
        <f>IF(SP_NORTE!H176="","*",SP_NORTE!H176)</f>
        <v>286ZZM</v>
      </c>
      <c r="F164" s="103" t="str">
        <f>IF(SP_NORTE!M176="","*",SP_NORTE!M176)</f>
        <v>ZZM-ZEB</v>
      </c>
      <c r="G164" s="98" t="str">
        <f>IF(SP_NORTE!I176="","*",SP_NORTE!I176)</f>
        <v xml:space="preserve">ZEC </v>
      </c>
      <c r="H164" s="98" t="str">
        <f>IF(SP_NORTE!AB176="","*",SP_NORTE!AB176)</f>
        <v>FIXO</v>
      </c>
      <c r="I164" s="98" t="str">
        <f>IF(SP_NORTE!AC176="","*",SP_NORTE!AC176)</f>
        <v>*</v>
      </c>
      <c r="J164" s="99">
        <f>IF(SP_NORTE!AA176="","*",SP_NORTE!AA176)</f>
        <v>1</v>
      </c>
      <c r="K164" s="100">
        <f>IF(SP_NORTE!AD176="","*",SP_NORTE!AD176)</f>
        <v>0.29166666666666669</v>
      </c>
    </row>
    <row r="165" spans="2:11" hidden="1">
      <c r="B165" s="97" t="str">
        <f>IF(SP_NORTE!Y177="","*",SP_NORTE!Y177)</f>
        <v>*</v>
      </c>
      <c r="C165" s="98">
        <f>IF(SP_NORTE!B177="","*",SP_NORTE!B177)</f>
        <v>46092</v>
      </c>
      <c r="D165" s="97" t="str">
        <f>IF(SP_NORTE!D177="","*",SP_NORTE!D177)</f>
        <v>V19</v>
      </c>
      <c r="E165" s="97" t="str">
        <f>IF(SP_NORTE!H177="","*",SP_NORTE!H177)</f>
        <v>ZDP2</v>
      </c>
      <c r="F165" s="103" t="str">
        <f>IF(SP_NORTE!M177="","*",SP_NORTE!M177)</f>
        <v>ZKY-ZZM</v>
      </c>
      <c r="G165" s="98" t="str">
        <f>IF(SP_NORTE!I177="","*",SP_NORTE!I177)</f>
        <v>ZDP</v>
      </c>
      <c r="H165" s="98" t="str">
        <f>IF(SP_NORTE!AB177="","*",SP_NORTE!AB177)</f>
        <v>FIXO</v>
      </c>
      <c r="I165" s="98" t="str">
        <f>IF(SP_NORTE!AC177="","*",SP_NORTE!AC177)</f>
        <v>*</v>
      </c>
      <c r="J165" s="99">
        <f>IF(SP_NORTE!AA177="","*",SP_NORTE!AA177)</f>
        <v>1</v>
      </c>
      <c r="K165" s="100">
        <f>IF(SP_NORTE!AD177="","*",SP_NORTE!AD177)</f>
        <v>0.29166666666666669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>
        <f>IF(SP_NORTE!B179="","*",SP_NORTE!B179)</f>
        <v>46092</v>
      </c>
      <c r="D167" s="97" t="str">
        <f>IF(SP_NORTE!D179="","*",SP_NORTE!D179)</f>
        <v>V40</v>
      </c>
      <c r="E167" s="97" t="str">
        <f>IF(SP_NORTE!H179="","*",SP_NORTE!H179)</f>
        <v>ZECPAT2</v>
      </c>
      <c r="F167" s="103" t="str">
        <f>IF(SP_NORTE!M179="","*",SP_NORTE!M179)</f>
        <v>ZEC-ZKY</v>
      </c>
      <c r="G167" s="98" t="str">
        <f>IF(SP_NORTE!I179="","*",SP_NORTE!I179)</f>
        <v>ZECPAT2</v>
      </c>
      <c r="H167" s="98" t="str">
        <f>IF(SP_NORTE!AB179="","*",SP_NORTE!AB179)</f>
        <v>FIXO</v>
      </c>
      <c r="I167" s="98" t="str">
        <f>IF(SP_NORTE!AC179="","*",SP_NORTE!AC179)</f>
        <v>*</v>
      </c>
      <c r="J167" s="99">
        <f>IF(SP_NORTE!AA179="","*",SP_NORTE!AA179)</f>
        <v>1</v>
      </c>
      <c r="K167" s="100">
        <f>IF(SP_NORTE!AD179="","*",SP_NORTE!AD179)</f>
        <v>0.5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>
        <f>IF(SP_NORTE!B182="","*",SP_NORTE!B182)</f>
        <v>46092</v>
      </c>
      <c r="D170" s="97" t="str">
        <f>IF(SP_NORTE!D182="","*",SP_NORTE!D182)</f>
        <v>PEDRO (TP-696)</v>
      </c>
      <c r="E170" s="97" t="str">
        <f>IF(SP_NORTE!H182="","*",SP_NORTE!H182)</f>
        <v>-</v>
      </c>
      <c r="F170" s="103" t="str">
        <f>IF(SP_NORTE!M182="","*",SP_NORTE!M182)</f>
        <v>ZGB-S</v>
      </c>
      <c r="G170" s="98" t="str">
        <f>IF(SP_NORTE!I183="","*",SP_NORTE!I183)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-</v>
      </c>
      <c r="K170" s="100" t="str">
        <f>IF(SP_NORTE!AD182="","*",SP_NORTE!AD182)</f>
        <v>-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e">
        <f>IF(SP_NORTE!#REF!="","*",SP_NORTE!#REF!)</f>
        <v>#REF!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>
        <f>IF(SP_NORTE!B184="","*",SP_NORTE!B184)</f>
        <v>46092</v>
      </c>
      <c r="D172" s="97" t="str">
        <f>IF(SP_NORTE!D184="","*",SP_NORTE!D184)</f>
        <v>V88</v>
      </c>
      <c r="E172" s="97" t="str">
        <f>IF(SP_NORTE!H184="","*",SP_NORTE!H184)</f>
        <v>ZEH2</v>
      </c>
      <c r="F172" s="103" t="str">
        <f>IF(SP_NORTE!M184="","*",SP_NORTE!M184)</f>
        <v>ZCT</v>
      </c>
      <c r="G172" s="98" t="str">
        <f>IF(SP_NORTE!I184="","*",SP_NORTE!I184)</f>
        <v>ZPNZXB</v>
      </c>
      <c r="H172" s="98" t="str">
        <f>IF(SP_NORTE!AB184="","*",SP_NORTE!AB184)</f>
        <v>FIXO</v>
      </c>
      <c r="I172" s="98" t="str">
        <f>IF(SP_NORTE!AC184="","*",SP_NORTE!AC184)</f>
        <v>*</v>
      </c>
      <c r="J172" s="99">
        <f>IF(SP_NORTE!AA184="","*",SP_NORTE!AA184)</f>
        <v>1</v>
      </c>
      <c r="K172" s="100">
        <f>IF(SP_NORTE!AD184="","*",SP_NORTE!AD184)</f>
        <v>0.5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>
        <f>IF(SP_NORTE!B186="","*",SP_NORTE!B186)</f>
        <v>46092</v>
      </c>
      <c r="D174" s="97" t="str">
        <f>IF(SP_NORTE!D186="","*",SP_NORTE!D186)</f>
        <v>ANTONIO (TF-681)</v>
      </c>
      <c r="E174" s="97" t="str">
        <f>IF(SP_NORTE!H186="","*",SP_NORTE!H186)</f>
        <v>-</v>
      </c>
      <c r="F174" s="103" t="str">
        <f>IF(SP_NORTE!M186="","*",SP_NORTE!M186)</f>
        <v>ZTN-ZLQ</v>
      </c>
      <c r="G174" s="98" t="str">
        <f>IF(SP_NORTE!I186="","*",SP_NORTE!I186)</f>
        <v>-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-</v>
      </c>
      <c r="K174" s="100" t="str">
        <f>IF(SP_NORTE!AD186="","*",SP_NORTE!AD186)</f>
        <v>-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>
        <f>IF(SP_NORTE!B188="","*",SP_NORTE!B188)</f>
        <v>46092</v>
      </c>
      <c r="D176" s="97" t="str">
        <f>IF(SP_NORTE!D188="","*",SP_NORTE!D188)</f>
        <v>WAGNER (TP-869)</v>
      </c>
      <c r="E176" s="97" t="str">
        <f>IF(SP_NORTE!H188="","*",SP_NORTE!H188)</f>
        <v>-</v>
      </c>
      <c r="F176" s="103" t="str">
        <f>IF(SP_NORTE!M188="","*",SP_NORTE!M188)</f>
        <v>ZDG</v>
      </c>
      <c r="G176" s="98" t="str">
        <f>IF(SP_NORTE!I188="","*",SP_NORTE!I188)</f>
        <v>-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-</v>
      </c>
      <c r="K176" s="100" t="str">
        <f>IF(SP_NORTE!AD188="","*",SP_NORTE!AD188)</f>
        <v>-</v>
      </c>
    </row>
    <row r="177" spans="2:11" hidden="1">
      <c r="B177" s="97" t="str">
        <f>IF(SP_NORTE!Y189="","*",SP_NORTE!Y189)</f>
        <v>*</v>
      </c>
      <c r="C177" s="98">
        <f>IF(SP_NORTE!B189="","*",SP_NORTE!B189)</f>
        <v>46092</v>
      </c>
      <c r="D177" s="97" t="str">
        <f>IF(SP_NORTE!D189="","*",SP_NORTE!D189)</f>
        <v>V83</v>
      </c>
      <c r="E177" s="97" t="str">
        <f>IF(SP_NORTE!H189="","*",SP_NORTE!H189)</f>
        <v>ZMAPAT2</v>
      </c>
      <c r="F177" s="103" t="str">
        <f>IF(SP_NORTE!M189="","*",SP_NORTE!M189)</f>
        <v>ZTO-ZDZ</v>
      </c>
      <c r="G177" s="98" t="str">
        <f>IF(SP_NORTE!I189="","*",SP_NORTE!I189)</f>
        <v>ZMAPAT2</v>
      </c>
      <c r="H177" s="98" t="str">
        <f>IF(SP_NORTE!AB189="","*",SP_NORTE!AB189)</f>
        <v>FIXO</v>
      </c>
      <c r="I177" s="98" t="str">
        <f>IF(SP_NORTE!AC189="","*",SP_NORTE!AC189)</f>
        <v>*</v>
      </c>
      <c r="J177" s="99">
        <f>IF(SP_NORTE!AA189="","*",SP_NORTE!AA189)</f>
        <v>1</v>
      </c>
      <c r="K177" s="100">
        <f>IF(SP_NORTE!AD189="","*",SP_NORTE!AD189)</f>
        <v>0.29166666666666669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>
        <f>IF(SP_NORTE!B191="","*",SP_NORTE!B191)</f>
        <v>46092</v>
      </c>
      <c r="D179" s="97" t="str">
        <f>IF(SP_NORTE!D191="","*",SP_NORTE!D191)</f>
        <v>W75</v>
      </c>
      <c r="E179" s="97" t="str">
        <f>IF(SP_NORTE!H191="","*",SP_NORTE!H191)</f>
        <v>ZRX</v>
      </c>
      <c r="F179" s="103" t="str">
        <f>IF(SP_NORTE!M191="","*",SP_NORTE!M191)</f>
        <v>ZRQ-ZMA</v>
      </c>
      <c r="G179" s="98" t="str">
        <f>IF(SP_NORTE!I191="","*",SP_NORTE!I191)</f>
        <v>ZMA2</v>
      </c>
      <c r="H179" s="98" t="str">
        <f>IF(SP_NORTE!AB191="","*",SP_NORTE!AB191)</f>
        <v>ESCALA</v>
      </c>
      <c r="I179" s="98" t="str">
        <f>IF(SP_NORTE!AC191="","*",SP_NORTE!AC191)</f>
        <v>*</v>
      </c>
      <c r="J179" s="99">
        <f>IF(SP_NORTE!AA191="","*",SP_NORTE!AA191)</f>
        <v>2</v>
      </c>
      <c r="K179" s="100">
        <f>IF(SP_NORTE!AD191="","*",SP_NORTE!AD191)</f>
        <v>0.375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1" sqref="F1051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6"/>
      <c r="B1" s="277"/>
      <c r="C1" s="27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79" t="s">
        <v>818</v>
      </c>
      <c r="Q1" s="280"/>
      <c r="R1" s="114"/>
      <c r="S1" s="87"/>
      <c r="T1" s="89"/>
      <c r="U1" s="281" t="s">
        <v>1234</v>
      </c>
      <c r="V1" s="281"/>
      <c r="W1" s="281"/>
    </row>
    <row r="2" spans="1:23" ht="15" customHeight="1">
      <c r="A2" s="90" t="s">
        <v>1235</v>
      </c>
      <c r="B2" s="90" t="s">
        <v>1236</v>
      </c>
      <c r="C2" s="90" t="s">
        <v>380</v>
      </c>
      <c r="D2" s="91" t="s">
        <v>770</v>
      </c>
      <c r="E2" s="91" t="s">
        <v>4</v>
      </c>
      <c r="F2" s="91" t="s">
        <v>1237</v>
      </c>
      <c r="G2" s="91" t="s">
        <v>1238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1239</v>
      </c>
      <c r="T2" s="94" t="s">
        <v>773</v>
      </c>
      <c r="U2" s="141">
        <f ca="1">TODAY()-1</f>
        <v>46090</v>
      </c>
      <c r="V2" s="141">
        <f ca="1">U2-1</f>
        <v>46089</v>
      </c>
      <c r="W2" s="141">
        <f ca="1">V2-1</f>
        <v>46088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1350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1350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110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1350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>
        <f ca="1">_xlfn.XLOOKUP(G41&amp;$U$2,BS_CONTROLE[CHAVE],BS_CONTROLE[Quantidade_11],"-")</f>
        <v>110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1350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 t="str">
        <f ca="1">_xlfn.XLOOKUP(G55&amp;$V$2,BS_CONTROLE[CHAVE],BS_CONTROLE[Quantidade_11],"-")</f>
        <v>-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1350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 t="str">
        <f ca="1">_xlfn.XLOOKUP(G71&amp;$V$2,BS_CONTROLE[CHAVE],BS_CONTROLE[Quantidade_11],"-")</f>
        <v>-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1350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 t="str">
        <f ca="1">_xlfn.XLOOKUP(G89&amp;$V$2,BS_CONTROLE[CHAVE],BS_CONTROLE[Quantidade_11],"-")</f>
        <v>-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 t="str">
        <f ca="1">_xlfn.XLOOKUP(G92&amp;$V$2,BS_CONTROLE[CHAVE],BS_CONTROLE[Quantidade_11],"-")</f>
        <v>-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1350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 t="str">
        <f ca="1">_xlfn.XLOOKUP(G109&amp;$V$2,BS_CONTROLE[CHAVE],BS_CONTROLE[Quantidade_11],"-")</f>
        <v>-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>
        <f ca="1">_xlfn.XLOOKUP(G110&amp;$W$2,BS_CONTROLE[CHAVE],BS_CONTROLE[Quantidade_11],"-")</f>
        <v>2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 t="str">
        <f ca="1">_xlfn.XLOOKUP(G112&amp;$V$2,BS_CONTROLE[CHAVE],BS_CONTROLE[Quantidade_11],"-")</f>
        <v>-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>
        <f ca="1">_xlfn.XLOOKUP(G113&amp;$W$2,BS_CONTROLE[CHAVE],BS_CONTROLE[Quantidade_11],"-")</f>
        <v>1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1350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1350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 t="str">
        <f ca="1">_xlfn.XLOOKUP(G133&amp;$V$2,BS_CONTROLE[CHAVE],BS_CONTROLE[Quantidade_11],"-")</f>
        <v>-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1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 t="str">
        <f ca="1">_xlfn.XLOOKUP(G136&amp;$V$2,BS_CONTROLE[CHAVE],BS_CONTROLE[Quantidade_11],"-")</f>
        <v>-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>
        <f ca="1">_xlfn.XLOOKUP(G137&amp;$U$2,BS_CONTROLE[CHAVE],BS_CONTROLE[Quantidade_11],"-")</f>
        <v>110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1350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 t="str">
        <f ca="1">_xlfn.XLOOKUP(G153&amp;$V$2,BS_CONTROLE[CHAVE],BS_CONTROLE[Quantidade_11],"-")</f>
        <v>-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 t="str">
        <f ca="1">_xlfn.XLOOKUP(G158&amp;$V$2,BS_CONTROLE[CHAVE],BS_CONTROLE[Quantidade_11],"-")</f>
        <v>-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1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V97</v>
      </c>
      <c r="H173" s="149" t="str">
        <f>IF(SP_NORTE!F176="","*",SP_NORTE!F176)</f>
        <v>DETECÇÃO - ULTRASSOM - SPERRY</v>
      </c>
      <c r="I173" s="149" t="str">
        <f>IF(SP_NORTE!H176="","*",SP_NORTE!H176)</f>
        <v>286ZZM</v>
      </c>
      <c r="J173" s="149" t="str">
        <f>IF(SP_NORTE!I176="","*",SP_NORTE!I176)</f>
        <v xml:space="preserve">ZEC </v>
      </c>
      <c r="K173" s="142" t="str">
        <f>IF(SP_NORTE!M176="","*",SP_NORTE!M176)</f>
        <v>ZZM-ZEB</v>
      </c>
      <c r="L173" s="142" t="str">
        <f>IF(SP_NORTE!N176="","*",SP_NORTE!N176)</f>
        <v>ZZMZEB</v>
      </c>
      <c r="M173" s="143">
        <f>IF(SP_NORTE!J176="","*",SP_NORTE!J176)</f>
        <v>73</v>
      </c>
      <c r="N173" s="148">
        <f>IF(SP_NORTE!K176="","*",SP_NORTE!K176)</f>
        <v>287.2</v>
      </c>
      <c r="O173" s="148" t="str">
        <f>IF(SP_NORTE!L176="","*",SP_NORTE!L176)</f>
        <v>-</v>
      </c>
      <c r="P173" s="147">
        <f>IF(SP_NORTE!O176="","*",SP_NORTE!O176)</f>
        <v>0.35416666666666669</v>
      </c>
      <c r="Q173" s="147">
        <f>IF(SP_NORTE!P176="","*",SP_NORTE!P176)</f>
        <v>4.1666666666666664E-2</v>
      </c>
      <c r="R173" s="149" t="str">
        <f>IF(SP_NORTE!Q176="","*",CONCATENATE(SP_NORTE!Q176," ",SP_NORTE!R176))</f>
        <v>27 KM</v>
      </c>
      <c r="S173" s="149" t="str">
        <f>IF(SP_NORTE!V176="","*",SP_NORTE!V176)</f>
        <v>Savio</v>
      </c>
      <c r="T173" s="149" t="str">
        <f>IF(SP_NORTE!W176="","*",SP_NORTE!W176)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Oportunidade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V19</v>
      </c>
      <c r="H174" s="149" t="str">
        <f>IF(SP_NORTE!F177="","*",SP_NORTE!F177)</f>
        <v>VARRIÇÃO</v>
      </c>
      <c r="I174" s="149" t="str">
        <f>IF(SP_NORTE!H177="","*",SP_NORTE!H177)</f>
        <v>ZDP2</v>
      </c>
      <c r="J174" s="149" t="str">
        <f>IF(SP_NORTE!I177="","*",SP_NORTE!I177)</f>
        <v>ZDP</v>
      </c>
      <c r="K174" s="142" t="str">
        <f>IF(SP_NORTE!M177="","*",SP_NORTE!M177)</f>
        <v>ZKY-ZZM</v>
      </c>
      <c r="L174" s="142">
        <f>IF(SP_NORTE!N177="","*",SP_NORTE!N177)</f>
        <v>282286</v>
      </c>
      <c r="M174" s="143">
        <f>IF(SP_NORTE!J177="","*",SP_NORTE!J177)</f>
        <v>73</v>
      </c>
      <c r="N174" s="148">
        <f>IF(SP_NORTE!K177="","*",SP_NORTE!K177)</f>
        <v>282</v>
      </c>
      <c r="O174" s="148">
        <f>IF(SP_NORTE!L177="","*",SP_NORTE!L177)</f>
        <v>288.60000000000002</v>
      </c>
      <c r="P174" s="147">
        <f>IF(SP_NORTE!O177="","*",SP_NORTE!O177)</f>
        <v>0.375</v>
      </c>
      <c r="Q174" s="147">
        <f>IF(SP_NORTE!P177="","*",SP_NORTE!P177)</f>
        <v>6.25E-2</v>
      </c>
      <c r="R174" s="149" t="str">
        <f>IF(SP_NORTE!Q177="","*",CONCATENATE(SP_NORTE!Q177," ",SP_NORTE!R177))</f>
        <v>800 M</v>
      </c>
      <c r="S174" s="149" t="str">
        <f>IF(SP_NORTE!V177="","*",SP_NORTE!V177)</f>
        <v>Antonioni</v>
      </c>
      <c r="T174" s="149" t="str">
        <f>IF(SP_NORTE!W177="","*",SP_NORTE!W177)</f>
        <v>Varrição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Contrato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TMI-ZEB</v>
      </c>
      <c r="F176" s="149">
        <f>IF(SP_NORTE!B179="","*",SP_NORTE!B179)</f>
        <v>46092</v>
      </c>
      <c r="G176" s="149" t="str">
        <f>IF(SP_NORTE!D179="","*",SP_NORTE!D179)</f>
        <v>V40</v>
      </c>
      <c r="H176" s="149" t="str">
        <f>IF(SP_NORTE!F179="","*",SP_NORTE!F179)</f>
        <v>MECANIZAÇÃO - SOCADORA</v>
      </c>
      <c r="I176" s="149" t="str">
        <f>IF(SP_NORTE!H179="","*",SP_NORTE!H179)</f>
        <v>ZECPAT2</v>
      </c>
      <c r="J176" s="149" t="str">
        <f>IF(SP_NORTE!I179="","*",SP_NORTE!I179)</f>
        <v>ZECPAT2</v>
      </c>
      <c r="K176" s="142" t="str">
        <f>IF(SP_NORTE!M179="","*",SP_NORTE!M179)</f>
        <v>ZEC-ZKY</v>
      </c>
      <c r="L176" s="142" t="str">
        <f>IF(SP_NORTE!N179="","*",SP_NORTE!N179)</f>
        <v>ZEC267</v>
      </c>
      <c r="M176" s="143">
        <f>IF(SP_NORTE!J179="","*",SP_NORTE!J179)</f>
        <v>73</v>
      </c>
      <c r="N176" s="148">
        <f>IF(SP_NORTE!K179="","*",SP_NORTE!K179)</f>
        <v>264.35000000000002</v>
      </c>
      <c r="O176" s="148">
        <f>IF(SP_NORTE!L179="","*",SP_NORTE!L179)</f>
        <v>267</v>
      </c>
      <c r="P176" s="147">
        <f>IF(SP_NORTE!O179="","*",SP_NORTE!O179)</f>
        <v>0.5625</v>
      </c>
      <c r="Q176" s="147">
        <f>IF(SP_NORTE!P179="","*",SP_NORTE!P179)</f>
        <v>8.3333333333333329E-2</v>
      </c>
      <c r="R176" s="149" t="str">
        <f>IF(SP_NORTE!Q179="","*",CONCATENATE(SP_NORTE!Q179," ",SP_NORTE!R179))</f>
        <v>1792 M</v>
      </c>
      <c r="S176" s="149" t="str">
        <f>IF(SP_NORTE!V179="","*",SP_NORTE!V179)</f>
        <v>Antonioni</v>
      </c>
      <c r="T176" s="149" t="str">
        <f>IF(SP_NORTE!W179="","*",SP_NORTE!W179)</f>
        <v>Socaria mecanizada</v>
      </c>
      <c r="U176" s="140">
        <f ca="1">_xlfn.XLOOKUP(G176&amp;$U$2,BS_CONTROLE[CHAVE],BS_CONTROLE[Quantidade_11],"-")</f>
        <v>1350</v>
      </c>
      <c r="V176" s="140">
        <f ca="1">_xlfn.XLOOKUP(G176&amp;$V$2,BS_CONTROLE[CHAVE],BS_CONTROLE[Quantidade_11],"-")</f>
        <v>0</v>
      </c>
      <c r="W176" s="140">
        <f ca="1">_xlfn.XLOOKUP(G176&amp;$W$2,BS_CONTROLE[CHAVE],BS_CONTROLE[Quantidade_11],"-")</f>
        <v>0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Contrato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ZEB-ZCZ</v>
      </c>
      <c r="F179" s="149">
        <f>IF(SP_NORTE!B182="","*",SP_NORTE!B182)</f>
        <v>46092</v>
      </c>
      <c r="G179" s="149" t="str">
        <f>IF(SP_NORTE!D182="","*",SP_NORTE!D182)</f>
        <v>PEDRO (TP-696)</v>
      </c>
      <c r="H179" s="149" t="str">
        <f>IF(SP_NORTE!F182="","*",SP_NORTE!F182)</f>
        <v>PDM - SOLDA</v>
      </c>
      <c r="I179" s="149" t="str">
        <f>IF(SP_NORTE!H182="","*",SP_NORTE!H182)</f>
        <v>-</v>
      </c>
      <c r="J179" s="149" t="str">
        <f>IF(SP_NORTE!I183="","*",SP_NORTE!I183)</f>
        <v>*</v>
      </c>
      <c r="K179" s="142" t="str">
        <f>IF(SP_NORTE!M182="","*",SP_NORTE!M182)</f>
        <v>ZGB-S</v>
      </c>
      <c r="L179" s="142" t="str">
        <f>IF(SP_NORTE!N182="","*",SP_NORTE!N182)</f>
        <v>ZGBS</v>
      </c>
      <c r="M179" s="143">
        <f>IF(SP_NORTE!J182="","*",SP_NORTE!J182)</f>
        <v>73</v>
      </c>
      <c r="N179" s="148">
        <f>IF(SP_NORTE!K182="","*",SP_NORTE!K182)</f>
        <v>209.5</v>
      </c>
      <c r="O179" s="148" t="str">
        <f>IF(SP_NORTE!L182="","*",SP_NORTE!L182)</f>
        <v>-</v>
      </c>
      <c r="P179" s="147">
        <f>IF(SP_NORTE!O182="","*",SP_NORTE!O182)</f>
        <v>0.375</v>
      </c>
      <c r="Q179" s="147">
        <f>IF(SP_NORTE!P182="","*",SP_NORTE!P182)</f>
        <v>8.3333333333333329E-2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Pedro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>
        <f ca="1">_xlfn.XLOOKUP(G179&amp;$W$2,BS_CONTROLE[CHAVE],BS_CONTROLE[Quantidade_11],"-")</f>
        <v>0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e">
        <f>IF(SP_NORTE!#REF!="","*",SP_NORTE!#REF!)</f>
        <v>#REF!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ZEB-ZCZ</v>
      </c>
      <c r="F181" s="149">
        <f>IF(SP_NORTE!B184="","*",SP_NORTE!B184)</f>
        <v>46092</v>
      </c>
      <c r="G181" s="149" t="str">
        <f>IF(SP_NORTE!D184="","*",SP_NORTE!D184)</f>
        <v>V88</v>
      </c>
      <c r="H181" s="149" t="str">
        <f>IF(SP_NORTE!F184="","*",SP_NORTE!F184)</f>
        <v>MECANIZAÇÃO - SOCADORA</v>
      </c>
      <c r="I181" s="149" t="str">
        <f>IF(SP_NORTE!H184="","*",SP_NORTE!H184)</f>
        <v>ZEH2</v>
      </c>
      <c r="J181" s="149" t="str">
        <f>IF(SP_NORTE!I184="","*",SP_NORTE!I184)</f>
        <v>ZPNZXB</v>
      </c>
      <c r="K181" s="142" t="str">
        <f>IF(SP_NORTE!M184="","*",SP_NORTE!M184)</f>
        <v>ZCT</v>
      </c>
      <c r="L181" s="142" t="str">
        <f>IF(SP_NORTE!N184="","*",SP_NORTE!N184)</f>
        <v>ZCT1/154ZCT</v>
      </c>
      <c r="M181" s="143">
        <f>IF(SP_NORTE!J184="","*",SP_NORTE!J184)</f>
        <v>73</v>
      </c>
      <c r="N181" s="148">
        <f>IF(SP_NORTE!K184="","*",SP_NORTE!K184)</f>
        <v>157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6.25E-2</v>
      </c>
      <c r="R181" s="149" t="str">
        <f>IF(SP_NORTE!Q184="","*",CONCATENATE(SP_NORTE!Q184," ",SP_NORTE!R184))</f>
        <v>765 M</v>
      </c>
      <c r="S181" s="149" t="str">
        <f>IF(SP_NORTE!V184="","*",SP_NORTE!V184)</f>
        <v>Antonioni</v>
      </c>
      <c r="T181" s="149" t="str">
        <f>IF(SP_NORTE!W184="","*",SP_NORTE!W184)</f>
        <v>Socaria mecanizada</v>
      </c>
      <c r="U181" s="140">
        <f ca="1">_xlfn.XLOOKUP(G181&amp;$U$2,BS_CONTROLE[CHAVE],BS_CONTROLE[Quantidade_11],"-")</f>
        <v>1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Oportunidade</v>
      </c>
      <c r="C183" s="150" t="str">
        <f>IF(SP_NORTE!Z186="","*",SP_NORTE!Z186)</f>
        <v>*</v>
      </c>
      <c r="D183" s="142" t="str">
        <f>IF(SP_NORTE!S186="","*",SP_NORTE!S186)</f>
        <v>SP NORTE</v>
      </c>
      <c r="E183" s="142" t="str">
        <f>IF(SP_NORTE!T186="","*",SP_NORTE!T186)</f>
        <v>ZCZ-ZTI</v>
      </c>
      <c r="F183" s="149">
        <f>IF(SP_NORTE!B186="","*",SP_NORTE!B186)</f>
        <v>46092</v>
      </c>
      <c r="G183" s="149" t="str">
        <f>IF(SP_NORTE!D186="","*",SP_NORTE!D186)</f>
        <v>ANTONIO (TF-681)</v>
      </c>
      <c r="H183" s="149" t="str">
        <f>IF(SP_NORTE!F186="","*",SP_NORTE!F186)</f>
        <v>PDM - SOLDA</v>
      </c>
      <c r="I183" s="149" t="str">
        <f>IF(SP_NORTE!H186="","*",SP_NORTE!H186)</f>
        <v>-</v>
      </c>
      <c r="J183" s="149" t="str">
        <f>IF(SP_NORTE!I186="","*",SP_NORTE!I186)</f>
        <v>-</v>
      </c>
      <c r="K183" s="142" t="str">
        <f>IF(SP_NORTE!M186="","*",SP_NORTE!M186)</f>
        <v>ZTN-ZLQ</v>
      </c>
      <c r="L183" s="142" t="str">
        <f>IF(SP_NORTE!N186="","*",SP_NORTE!N186)</f>
        <v>K73ZLQ</v>
      </c>
      <c r="M183" s="143">
        <f>IF(SP_NORTE!J186="","*",SP_NORTE!J186)</f>
        <v>73</v>
      </c>
      <c r="N183" s="148">
        <f>IF(SP_NORTE!K186="","*",SP_NORTE!K186)</f>
        <v>75</v>
      </c>
      <c r="O183" s="148" t="str">
        <f>IF(SP_NORTE!L186="","*",SP_NORTE!L186)</f>
        <v>-</v>
      </c>
      <c r="P183" s="147">
        <f>IF(SP_NORTE!O186="","*",SP_NORTE!O186)</f>
        <v>0.375</v>
      </c>
      <c r="Q183" s="147">
        <f>IF(SP_NORTE!P186="","*",SP_NORTE!P186)</f>
        <v>6.25E-2</v>
      </c>
      <c r="R183" s="149" t="str">
        <f>IF(SP_NORTE!Q186="","*",CONCATENATE(SP_NORTE!Q186," ",SP_NORTE!R186))</f>
        <v>1 Nº DE SOLDA</v>
      </c>
      <c r="S183" s="149" t="str">
        <f>IF(SP_NORTE!V186="","*",SP_NORTE!V186)</f>
        <v>Antonio</v>
      </c>
      <c r="T183" s="149" t="str">
        <f>IF(SP_NORTE!W186="","*",SP_NORTE!W186)</f>
        <v xml:space="preserve">Execução de solda - Condicionado a temperatura </v>
      </c>
      <c r="U183" s="140">
        <f ca="1">_xlfn.XLOOKUP(G183&amp;$U$2,BS_CONTROLE[CHAVE],BS_CONTROLE[Quantidade_11],"-")</f>
        <v>0</v>
      </c>
      <c r="V183" s="140" t="str">
        <f ca="1">_xlfn.XLOOKUP(G183&amp;$V$2,BS_CONTROLE[CHAVE],BS_CONTROLE[Quantidade_11],"-")</f>
        <v>-</v>
      </c>
      <c r="W183" s="140">
        <f ca="1">_xlfn.XLOOKUP(G183&amp;$W$2,BS_CONTROLE[CHAVE],BS_CONTROLE[Quantidade_11],"-")</f>
        <v>1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ZCZ-ZTI</v>
      </c>
      <c r="F185" s="149">
        <f>IF(SP_NORTE!B188="","*",SP_NORTE!B188)</f>
        <v>46092</v>
      </c>
      <c r="G185" s="149" t="str">
        <f>IF(SP_NORTE!D188="","*",SP_NORTE!D188)</f>
        <v>WAGNER (TP-869)</v>
      </c>
      <c r="H185" s="149" t="str">
        <f>IF(SP_NORTE!F188="","*",SP_NORTE!F188)</f>
        <v>MODERNIZAÇÃO - SOLDA</v>
      </c>
      <c r="I185" s="149" t="str">
        <f>IF(SP_NORTE!H188="","*",SP_NORTE!H188)</f>
        <v>-</v>
      </c>
      <c r="J185" s="149" t="str">
        <f>IF(SP_NORTE!I188="","*",SP_NORTE!I188)</f>
        <v>-</v>
      </c>
      <c r="K185" s="142" t="str">
        <f>IF(SP_NORTE!M188="","*",SP_NORTE!M188)</f>
        <v>ZDG</v>
      </c>
      <c r="L185" s="142" t="str">
        <f>IF(SP_NORTE!N188="","*",SP_NORTE!N188)</f>
        <v>ZDG1</v>
      </c>
      <c r="M185" s="143">
        <f>IF(SP_NORTE!J188="","*",SP_NORTE!J188)</f>
        <v>73</v>
      </c>
      <c r="N185" s="148">
        <f>IF(SP_NORTE!K188="","*",SP_NORTE!K188)</f>
        <v>52.19</v>
      </c>
      <c r="O185" s="148" t="str">
        <f>IF(SP_NORTE!L188="","*",SP_NORTE!L188)</f>
        <v>-</v>
      </c>
      <c r="P185" s="147">
        <f>IF(SP_NORTE!O188="","*",SP_NORTE!O188)</f>
        <v>0.35416666666666669</v>
      </c>
      <c r="Q185" s="147">
        <f>IF(SP_NORTE!P188="","*",SP_NORTE!P188)</f>
        <v>6.25E-2</v>
      </c>
      <c r="R185" s="149" t="str">
        <f>IF(SP_NORTE!Q188="","*",CONCATENATE(SP_NORTE!Q188," ",SP_NORTE!R188))</f>
        <v>1 Nº DE SOLDA</v>
      </c>
      <c r="S185" s="149" t="str">
        <f>IF(SP_NORTE!V188="","*",SP_NORTE!V188)</f>
        <v>Wagner</v>
      </c>
      <c r="T185" s="149" t="str">
        <f>IF(SP_NORTE!W188="","*",SP_NORTE!W188)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1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ZCZ-ZTI</v>
      </c>
      <c r="F186" s="149">
        <f>IF(SP_NORTE!B189="","*",SP_NORTE!B189)</f>
        <v>46092</v>
      </c>
      <c r="G186" s="149" t="str">
        <f>IF(SP_NORTE!D189="","*",SP_NORTE!D189)</f>
        <v>V83</v>
      </c>
      <c r="H186" s="149" t="str">
        <f>IF(SP_NORTE!F189="","*",SP_NORTE!F189)</f>
        <v>MECANIZAÇÃO - SOCADORA</v>
      </c>
      <c r="I186" s="149" t="str">
        <f>IF(SP_NORTE!H189="","*",SP_NORTE!H189)</f>
        <v>ZMAPAT2</v>
      </c>
      <c r="J186" s="149" t="str">
        <f>IF(SP_NORTE!I189="","*",SP_NORTE!I189)</f>
        <v>ZMAPAT2</v>
      </c>
      <c r="K186" s="142" t="str">
        <f>IF(SP_NORTE!M189="","*",SP_NORTE!M189)</f>
        <v>ZTO-ZDZ</v>
      </c>
      <c r="L186" s="142" t="str">
        <f>IF(SP_NORTE!N189="","*",SP_NORTE!N189)</f>
        <v>K14K18</v>
      </c>
      <c r="M186" s="143">
        <f>IF(SP_NORTE!J189="","*",SP_NORTE!J189)</f>
        <v>73</v>
      </c>
      <c r="N186" s="148">
        <f>IF(SP_NORTE!K189="","*",SP_NORTE!K189)</f>
        <v>15.3</v>
      </c>
      <c r="O186" s="148">
        <f>IF(SP_NORTE!L189="","*",SP_NORTE!L189)</f>
        <v>18</v>
      </c>
      <c r="P186" s="147">
        <f>IF(SP_NORTE!O189="","*",SP_NORTE!O189)</f>
        <v>0.35416666666666669</v>
      </c>
      <c r="Q186" s="147">
        <f>IF(SP_NORTE!P189="","*",SP_NORTE!P189)</f>
        <v>8.3333333333333329E-2</v>
      </c>
      <c r="R186" s="149" t="str">
        <f>IF(SP_NORTE!Q189="","*",CONCATENATE(SP_NORTE!Q189," ",SP_NORTE!R189))</f>
        <v>480 M</v>
      </c>
      <c r="S186" s="149" t="str">
        <f>IF(SP_NORTE!V189="","*",SP_NORTE!V189)</f>
        <v xml:space="preserve">Antonioni </v>
      </c>
      <c r="T186" s="149" t="str">
        <f>IF(SP_NORTE!W189="","*",SP_NORTE!W189)</f>
        <v>Socaria mecanizada</v>
      </c>
      <c r="U186" s="140">
        <f ca="1">_xlfn.XLOOKUP(G186&amp;$U$2,BS_CONTROLE[CHAVE],BS_CONTROLE[Quantidade_11],"-")</f>
        <v>1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ZRX-ZTI</v>
      </c>
      <c r="F188" s="149">
        <f>IF(SP_NORTE!B191="","*",SP_NORTE!B191)</f>
        <v>46092</v>
      </c>
      <c r="G188" s="149" t="str">
        <f>IF(SP_NORTE!D191="","*",SP_NORTE!D191)</f>
        <v>W75</v>
      </c>
      <c r="H188" s="149" t="str">
        <f>IF(SP_NORTE!F191="","*",SP_NORTE!F191)</f>
        <v>MECANIZAÇÃO - CAPINA QUÍMICA</v>
      </c>
      <c r="I188" s="149" t="str">
        <f>IF(SP_NORTE!H191="","*",SP_NORTE!H191)</f>
        <v>ZRX</v>
      </c>
      <c r="J188" s="149" t="str">
        <f>IF(SP_NORTE!I191="","*",SP_NORTE!I191)</f>
        <v>ZMA2</v>
      </c>
      <c r="K188" s="142" t="str">
        <f>IF(SP_NORTE!M191="","*",SP_NORTE!M191)</f>
        <v>ZRQ-ZMA</v>
      </c>
      <c r="L188" s="142" t="str">
        <f>IF(SP_NORTE!N191="","*",SP_NORTE!N191)</f>
        <v>ZRQZMA</v>
      </c>
      <c r="M188" s="143">
        <f>IF(SP_NORTE!J191="","*",SP_NORTE!J191)</f>
        <v>70</v>
      </c>
      <c r="N188" s="148">
        <f>IF(SP_NORTE!K191="","*",SP_NORTE!K191)</f>
        <v>136</v>
      </c>
      <c r="O188" s="148" t="str">
        <f>IF(SP_NORTE!L191="","*",SP_NORTE!L191)</f>
        <v>-</v>
      </c>
      <c r="P188" s="147">
        <f>IF(SP_NORTE!O191="","*",SP_NORTE!O191)</f>
        <v>0.41666666666666669</v>
      </c>
      <c r="Q188" s="147">
        <f>IF(SP_NORTE!P191="","*",SP_NORTE!P191)</f>
        <v>4.1666666666666664E-2</v>
      </c>
      <c r="R188" s="149" t="str">
        <f>IF(SP_NORTE!Q191="","*",CONCATENATE(SP_NORTE!Q191," ",SP_NORTE!R191))</f>
        <v>160 KM</v>
      </c>
      <c r="S188" s="149" t="str">
        <f>IF(SP_NORTE!V191="","*",SP_NORTE!V191)</f>
        <v>Antonioni</v>
      </c>
      <c r="T188" s="149" t="str">
        <f>IF(SP_NORTE!W191="","*",SP_NORTE!W191)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1240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2" t="s">
        <v>1241</v>
      </c>
      <c r="D5" s="283"/>
      <c r="E5" s="283"/>
      <c r="F5" s="283"/>
      <c r="G5" s="283"/>
      <c r="H5" s="283"/>
      <c r="I5" s="283"/>
      <c r="J5" s="284"/>
      <c r="K5" s="285" t="s">
        <v>1242</v>
      </c>
      <c r="L5" s="286"/>
      <c r="M5" s="286"/>
      <c r="N5" s="286"/>
      <c r="O5" s="287" t="s">
        <v>1243</v>
      </c>
      <c r="P5" s="288"/>
    </row>
    <row r="6" spans="1:16" s="77" customFormat="1" ht="15" customHeight="1">
      <c r="A6" s="69" t="s">
        <v>1237</v>
      </c>
      <c r="B6" s="78" t="s">
        <v>1236</v>
      </c>
      <c r="C6" s="79" t="s">
        <v>770</v>
      </c>
      <c r="D6" s="80" t="s">
        <v>771</v>
      </c>
      <c r="E6" s="79" t="s">
        <v>1244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1245</v>
      </c>
      <c r="M6" s="83" t="s">
        <v>402</v>
      </c>
      <c r="N6" s="84" t="s">
        <v>765</v>
      </c>
      <c r="O6" s="160" t="s">
        <v>808</v>
      </c>
      <c r="P6" s="136" t="s">
        <v>1246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>MC1 8:51, em deslocamento para km da descarga 9:25, em intervalo 13:05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MC1 8:51, em deslocamento para km da descarga 9:25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1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MC1 13:30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1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1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1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1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1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 xml:space="preserve">MC1 11:06, aguarda autorização CCO 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>
        <f>IF(SP_NORTE!B176="","*",SP_NORTE!B176)</f>
        <v>46092</v>
      </c>
      <c r="B148" s="86" t="str">
        <f>IF(SP_NORTE!X176="","*",SP_NORTE!X176)</f>
        <v>Oportunidade</v>
      </c>
      <c r="C148" s="86" t="str">
        <f>IF(SP_NORTE!S176="","*",SP_NORTE!S176)</f>
        <v>SP NORTE</v>
      </c>
      <c r="D148" s="86" t="str">
        <f>IF(SP_NORTE!T176="","*",SP_NORTE!T176)</f>
        <v>TMI-ZEB</v>
      </c>
      <c r="E148" s="86" t="str">
        <f>IF(SP_NORTE!D176="","*",SP_NORTE!D176)</f>
        <v>V97</v>
      </c>
      <c r="F148" s="86" t="str">
        <f>IF(SP_NORTE!H176="","*",SP_NORTE!H176)</f>
        <v>286ZZM</v>
      </c>
      <c r="G148" s="86" t="str">
        <f>IF(SP_NORTE!M176="","*",SP_NORTE!M176)</f>
        <v>ZZM-ZEB</v>
      </c>
      <c r="H148" s="119">
        <f>IF(SP_NORTE!K176="","*",SP_NORTE!K176)</f>
        <v>287.2</v>
      </c>
      <c r="I148" s="116">
        <f>IF(SP_NORTE!O176="","*",SP_NORTE!O176)</f>
        <v>0.35416666666666669</v>
      </c>
      <c r="J148" s="116">
        <f>IF(SP_NORTE!P176="","*",SP_NORTE!P176)</f>
        <v>4.1666666666666664E-2</v>
      </c>
      <c r="K148" s="86" t="str">
        <f>IF(SP_NORTE!AK176="","*",SP_NORTE!AK176)</f>
        <v>286ZZM</v>
      </c>
      <c r="L148" s="86" t="str">
        <f>IF(SP_NORTE!AM176="","*",SP_NORTE!AM176)</f>
        <v>ZZM-ZEB</v>
      </c>
      <c r="M148" s="86">
        <f>IF(SP_NORTE!AP176="","*",SP_NORTE!AP176)</f>
        <v>287.2</v>
      </c>
      <c r="N148" s="86" t="str">
        <f>IF(SP_NORTE!AM176="","*",SP_NORTE!AM176)</f>
        <v>ZZM-ZEB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>
        <f>IF(SP_NORTE!B177="","*",SP_NORTE!B177)</f>
        <v>46092</v>
      </c>
      <c r="B149" s="86" t="str">
        <f>IF(SP_NORTE!X177="","*",SP_NORTE!X177)</f>
        <v>Oportunidade</v>
      </c>
      <c r="C149" s="86" t="str">
        <f>IF(SP_NORTE!S177="","*",SP_NORTE!S177)</f>
        <v>SP NORTE</v>
      </c>
      <c r="D149" s="86" t="str">
        <f>IF(SP_NORTE!T177="","*",SP_NORTE!T177)</f>
        <v>TMI-ZEB</v>
      </c>
      <c r="E149" s="86" t="str">
        <f>IF(SP_NORTE!D177="","*",SP_NORTE!D177)</f>
        <v>V19</v>
      </c>
      <c r="F149" s="86" t="str">
        <f>IF(SP_NORTE!H177="","*",SP_NORTE!H177)</f>
        <v>ZDP2</v>
      </c>
      <c r="G149" s="86" t="str">
        <f>IF(SP_NORTE!M177="","*",SP_NORTE!M177)</f>
        <v>ZKY-ZZM</v>
      </c>
      <c r="H149" s="119">
        <f>IF(SP_NORTE!K177="","*",SP_NORTE!K177)</f>
        <v>282</v>
      </c>
      <c r="I149" s="116">
        <f>IF(SP_NORTE!O177="","*",SP_NORTE!O177)</f>
        <v>0.375</v>
      </c>
      <c r="J149" s="116">
        <f>IF(SP_NORTE!P177="","*",SP_NORTE!P177)</f>
        <v>6.25E-2</v>
      </c>
      <c r="K149" s="86" t="str">
        <f>IF(SP_NORTE!AK177="","*",SP_NORTE!AK177)</f>
        <v>ZDP2</v>
      </c>
      <c r="L149" s="86" t="str">
        <f>IF(SP_NORTE!AM177="","*",SP_NORTE!AM177)</f>
        <v>ZKY-ZZM</v>
      </c>
      <c r="M149" s="86">
        <f>IF(SP_NORTE!AP177="","*",SP_NORTE!AP177)</f>
        <v>282</v>
      </c>
      <c r="N149" s="86" t="str">
        <f>IF(SP_NORTE!AM177="","*",SP_NORTE!AM177)</f>
        <v>ZKY-ZZM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>
        <f>IF(SP_NORTE!B179="","*",SP_NORTE!B179)</f>
        <v>46092</v>
      </c>
      <c r="B151" s="86" t="str">
        <f>IF(SP_NORTE!X179="","*",SP_NORTE!X179)</f>
        <v>Contrato</v>
      </c>
      <c r="C151" s="86" t="str">
        <f>IF(SP_NORTE!S179="","*",SP_NORTE!S179)</f>
        <v>SP NORTE</v>
      </c>
      <c r="D151" s="86" t="str">
        <f>IF(SP_NORTE!T179="","*",SP_NORTE!T179)</f>
        <v>TMI-ZEB</v>
      </c>
      <c r="E151" s="86" t="str">
        <f>IF(SP_NORTE!D179="","*",SP_NORTE!D179)</f>
        <v>V40</v>
      </c>
      <c r="F151" s="86" t="str">
        <f>IF(SP_NORTE!H179="","*",SP_NORTE!H179)</f>
        <v>ZECPAT2</v>
      </c>
      <c r="G151" s="86" t="str">
        <f>IF(SP_NORTE!M179="","*",SP_NORTE!M179)</f>
        <v>ZEC-ZKY</v>
      </c>
      <c r="H151" s="119">
        <f>IF(SP_NORTE!K179="","*",SP_NORTE!K179)</f>
        <v>264.35000000000002</v>
      </c>
      <c r="I151" s="116">
        <f>IF(SP_NORTE!O179="","*",SP_NORTE!O179)</f>
        <v>0.5625</v>
      </c>
      <c r="J151" s="116">
        <f>IF(SP_NORTE!P179="","*",SP_NORTE!P179)</f>
        <v>8.3333333333333329E-2</v>
      </c>
      <c r="K151" s="86" t="str">
        <f>IF(SP_NORTE!AK179="","*",SP_NORTE!AK179)</f>
        <v>ZECPAT2</v>
      </c>
      <c r="L151" s="86" t="str">
        <f>IF(SP_NORTE!AM179="","*",SP_NORTE!AM179)</f>
        <v>ZEC-ZKY</v>
      </c>
      <c r="M151" s="86">
        <f>IF(SP_NORTE!AP179="","*",SP_NORTE!AP179)</f>
        <v>264.35000000000002</v>
      </c>
      <c r="N151" s="86" t="str">
        <f>IF(SP_NORTE!AM179="","*",SP_NORTE!AM179)</f>
        <v>ZEC-ZKY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>
        <f>IF(SP_NORTE!B182="","*",SP_NORTE!B182)</f>
        <v>46092</v>
      </c>
      <c r="B154" s="86" t="str">
        <f>IF(SP_NORTE!X182="","*",SP_NORTE!X182)</f>
        <v>Contrato</v>
      </c>
      <c r="C154" s="86" t="str">
        <f>IF(SP_NORTE!S182="","*",SP_NORTE!S182)</f>
        <v>SP NORTE</v>
      </c>
      <c r="D154" s="86" t="str">
        <f>IF(SP_NORTE!T182="","*",SP_NORTE!T182)</f>
        <v>ZEB-ZCZ</v>
      </c>
      <c r="E154" s="86" t="str">
        <f>IF(SP_NORTE!D182="","*",SP_NORTE!D182)</f>
        <v>PEDRO (TP-696)</v>
      </c>
      <c r="F154" s="86" t="str">
        <f>IF(SP_NORTE!H182="","*",SP_NORTE!H182)</f>
        <v>-</v>
      </c>
      <c r="G154" s="86" t="str">
        <f>IF(SP_NORTE!M182="","*",SP_NORTE!M182)</f>
        <v>ZGB-S</v>
      </c>
      <c r="H154" s="119">
        <f>IF(SP_NORTE!K182="","*",SP_NORTE!K182)</f>
        <v>209.5</v>
      </c>
      <c r="I154" s="116">
        <f>IF(SP_NORTE!O182="","*",SP_NORTE!O182)</f>
        <v>0.375</v>
      </c>
      <c r="J154" s="116">
        <f>IF(SP_NORTE!P182="","*",SP_NORTE!P182)</f>
        <v>8.3333333333333329E-2</v>
      </c>
      <c r="K154" s="86" t="str">
        <f>IF(SP_NORTE!AK182="","*",SP_NORTE!AK182)</f>
        <v>-</v>
      </c>
      <c r="L154" s="86" t="str">
        <f>IF(SP_NORTE!AM182="","*",SP_NORTE!AM182)</f>
        <v>ZGB-S</v>
      </c>
      <c r="M154" s="86">
        <f>IF(SP_NORTE!AP182="","*",SP_NORTE!AP182)</f>
        <v>209.5</v>
      </c>
      <c r="N154" s="86" t="str">
        <f>IF(SP_NORTE!AM182="","*",SP_NORTE!AM182)</f>
        <v>ZGB-S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>
        <f>IF(SP_NORTE!B184="","*",SP_NORTE!B184)</f>
        <v>46092</v>
      </c>
      <c r="B156" s="86" t="str">
        <f>IF(SP_NORTE!X184="","*",SP_NORTE!X184)</f>
        <v>Oportunidade</v>
      </c>
      <c r="C156" s="86" t="str">
        <f>IF(SP_NORTE!S184="","*",SP_NORTE!S184)</f>
        <v>SP NORTE</v>
      </c>
      <c r="D156" s="86" t="str">
        <f>IF(SP_NORTE!T184="","*",SP_NORTE!T184)</f>
        <v>ZEB-ZCZ</v>
      </c>
      <c r="E156" s="86" t="str">
        <f>IF(SP_NORTE!D184="","*",SP_NORTE!D184)</f>
        <v>V88</v>
      </c>
      <c r="F156" s="86" t="str">
        <f>IF(SP_NORTE!H184="","*",SP_NORTE!H184)</f>
        <v>ZEH2</v>
      </c>
      <c r="G156" s="86" t="str">
        <f>IF(SP_NORTE!M184="","*",SP_NORTE!M184)</f>
        <v>ZCT</v>
      </c>
      <c r="H156" s="119">
        <f>IF(SP_NORTE!K184="","*",SP_NORTE!K184)</f>
        <v>157</v>
      </c>
      <c r="I156" s="116">
        <f>IF(SP_NORTE!O184="","*",SP_NORTE!O184)</f>
        <v>0.54166666666666663</v>
      </c>
      <c r="J156" s="116">
        <f>IF(SP_NORTE!P184="","*",SP_NORTE!P184)</f>
        <v>6.25E-2</v>
      </c>
      <c r="K156" s="86" t="str">
        <f>IF(SP_NORTE!AK184="","*",SP_NORTE!AK184)</f>
        <v>ZEH2</v>
      </c>
      <c r="L156" s="86" t="str">
        <f>IF(SP_NORTE!AM184="","*",SP_NORTE!AM184)</f>
        <v>ZCT</v>
      </c>
      <c r="M156" s="86">
        <f>IF(SP_NORTE!AP184="","*",SP_NORTE!AP184)</f>
        <v>157</v>
      </c>
      <c r="N156" s="86" t="str">
        <f>IF(SP_NORTE!AM184="","*",SP_NORTE!AM184)</f>
        <v>ZCT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>
        <f>IF(SP_NORTE!B186="","*",SP_NORTE!B186)</f>
        <v>46092</v>
      </c>
      <c r="B158" s="86" t="str">
        <f>IF(SP_NORTE!X186="","*",SP_NORTE!X186)</f>
        <v>Oportunidade</v>
      </c>
      <c r="C158" s="86" t="str">
        <f>IF(SP_NORTE!S186="","*",SP_NORTE!S186)</f>
        <v>SP NORTE</v>
      </c>
      <c r="D158" s="86" t="str">
        <f>IF(SP_NORTE!T186="","*",SP_NORTE!T186)</f>
        <v>ZCZ-ZTI</v>
      </c>
      <c r="E158" s="86" t="str">
        <f>IF(SP_NORTE!D186="","*",SP_NORTE!D186)</f>
        <v>ANTONIO (TF-681)</v>
      </c>
      <c r="F158" s="86" t="str">
        <f>IF(SP_NORTE!H186="","*",SP_NORTE!H186)</f>
        <v>-</v>
      </c>
      <c r="G158" s="86" t="str">
        <f>IF(SP_NORTE!M186="","*",SP_NORTE!M186)</f>
        <v>ZTN-ZLQ</v>
      </c>
      <c r="H158" s="119">
        <f>IF(SP_NORTE!K186="","*",SP_NORTE!K186)</f>
        <v>75</v>
      </c>
      <c r="I158" s="116">
        <f>IF(SP_NORTE!O186="","*",SP_NORTE!O186)</f>
        <v>0.375</v>
      </c>
      <c r="J158" s="116">
        <f>IF(SP_NORTE!P186="","*",SP_NORTE!P186)</f>
        <v>6.25E-2</v>
      </c>
      <c r="K158" s="86" t="str">
        <f>IF(SP_NORTE!AK186="","*",SP_NORTE!AK186)</f>
        <v>-</v>
      </c>
      <c r="L158" s="86" t="str">
        <f>IF(SP_NORTE!AM186="","*",SP_NORTE!AM186)</f>
        <v>ZTN-ZLQ</v>
      </c>
      <c r="M158" s="86">
        <f>IF(SP_NORTE!AP186="","*",SP_NORTE!AP186)</f>
        <v>75</v>
      </c>
      <c r="N158" s="86" t="str">
        <f>IF(SP_NORTE!AM186="","*",SP_NORTE!AM186)</f>
        <v>ZTN-ZLQ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>
        <f>IF(SP_NORTE!B188="","*",SP_NORTE!B188)</f>
        <v>46092</v>
      </c>
      <c r="B160" s="86" t="str">
        <f>IF(SP_NORTE!X188="","*",SP_NORTE!X188)</f>
        <v>Oportunidade</v>
      </c>
      <c r="C160" s="86" t="str">
        <f>IF(SP_NORTE!S188="","*",SP_NORTE!S188)</f>
        <v>SP NORTE</v>
      </c>
      <c r="D160" s="86" t="str">
        <f>IF(SP_NORTE!T188="","*",SP_NORTE!T188)</f>
        <v>ZCZ-ZTI</v>
      </c>
      <c r="E160" s="86" t="str">
        <f>IF(SP_NORTE!D188="","*",SP_NORTE!D188)</f>
        <v>WAGNER (TP-869)</v>
      </c>
      <c r="F160" s="86" t="str">
        <f>IF(SP_NORTE!H188="","*",SP_NORTE!H188)</f>
        <v>-</v>
      </c>
      <c r="G160" s="86" t="str">
        <f>IF(SP_NORTE!M188="","*",SP_NORTE!M188)</f>
        <v>ZDG</v>
      </c>
      <c r="H160" s="119">
        <f>IF(SP_NORTE!K188="","*",SP_NORTE!K188)</f>
        <v>52.19</v>
      </c>
      <c r="I160" s="116">
        <f>IF(SP_NORTE!O188="","*",SP_NORTE!O188)</f>
        <v>0.35416666666666669</v>
      </c>
      <c r="J160" s="116">
        <f>IF(SP_NORTE!P188="","*",SP_NORTE!P188)</f>
        <v>6.25E-2</v>
      </c>
      <c r="K160" s="86" t="str">
        <f>IF(SP_NORTE!AK188="","*",SP_NORTE!AK188)</f>
        <v>-</v>
      </c>
      <c r="L160" s="86" t="str">
        <f>IF(SP_NORTE!AM188="","*",SP_NORTE!AM188)</f>
        <v>ZDG</v>
      </c>
      <c r="M160" s="86">
        <f>IF(SP_NORTE!AP188="","*",SP_NORTE!AP188)</f>
        <v>52.19</v>
      </c>
      <c r="N160" s="86" t="str">
        <f>IF(SP_NORTE!AM188="","*",SP_NORTE!AM188)</f>
        <v>ZDG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>
        <f>IF(SP_NORTE!B189="","*",SP_NORTE!B189)</f>
        <v>46092</v>
      </c>
      <c r="B161" s="86" t="str">
        <f>IF(SP_NORTE!X189="","*",SP_NORTE!X189)</f>
        <v>Oportunidade</v>
      </c>
      <c r="C161" s="86" t="str">
        <f>IF(SP_NORTE!S189="","*",SP_NORTE!S189)</f>
        <v>SP NORTE</v>
      </c>
      <c r="D161" s="86" t="str">
        <f>IF(SP_NORTE!T189="","*",SP_NORTE!T189)</f>
        <v>ZCZ-ZTI</v>
      </c>
      <c r="E161" s="86" t="str">
        <f>IF(SP_NORTE!D189="","*",SP_NORTE!D189)</f>
        <v>V83</v>
      </c>
      <c r="F161" s="86" t="str">
        <f>IF(SP_NORTE!H189="","*",SP_NORTE!H189)</f>
        <v>ZMAPAT2</v>
      </c>
      <c r="G161" s="86" t="str">
        <f>IF(SP_NORTE!M189="","*",SP_NORTE!M189)</f>
        <v>ZTO-ZDZ</v>
      </c>
      <c r="H161" s="119">
        <f>IF(SP_NORTE!K189="","*",SP_NORTE!K189)</f>
        <v>15.3</v>
      </c>
      <c r="I161" s="116">
        <f>IF(SP_NORTE!O189="","*",SP_NORTE!O189)</f>
        <v>0.35416666666666669</v>
      </c>
      <c r="J161" s="116">
        <f>IF(SP_NORTE!P189="","*",SP_NORTE!P189)</f>
        <v>8.3333333333333329E-2</v>
      </c>
      <c r="K161" s="86" t="str">
        <f>IF(SP_NORTE!AK189="","*",SP_NORTE!AK189)</f>
        <v>ZMAPAT2</v>
      </c>
      <c r="L161" s="86" t="str">
        <f>IF(SP_NORTE!AM189="","*",SP_NORTE!AM189)</f>
        <v>ZTO-ZDZ</v>
      </c>
      <c r="M161" s="86">
        <f>IF(SP_NORTE!AP189="","*",SP_NORTE!AP189)</f>
        <v>15.3</v>
      </c>
      <c r="N161" s="86" t="str">
        <f>IF(SP_NORTE!AM189="","*",SP_NORTE!AM189)</f>
        <v>ZTO-ZDZ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>
        <f>IF(SP_NORTE!B191="","*",SP_NORTE!B191)</f>
        <v>46092</v>
      </c>
      <c r="B163" s="86" t="str">
        <f>IF(SP_NORTE!X191="","*",SP_NORTE!X191)</f>
        <v>Oportunidade</v>
      </c>
      <c r="C163" s="86" t="str">
        <f>IF(SP_NORTE!S191="","*",SP_NORTE!S191)</f>
        <v>SP NORTE</v>
      </c>
      <c r="D163" s="86" t="str">
        <f>IF(SP_NORTE!T191="","*",SP_NORTE!T191)</f>
        <v>ZRX-ZTI</v>
      </c>
      <c r="E163" s="86" t="str">
        <f>IF(SP_NORTE!D191="","*",SP_NORTE!D191)</f>
        <v>W75</v>
      </c>
      <c r="F163" s="86" t="str">
        <f>IF(SP_NORTE!H191="","*",SP_NORTE!H191)</f>
        <v>ZRX</v>
      </c>
      <c r="G163" s="86" t="str">
        <f>IF(SP_NORTE!M191="","*",SP_NORTE!M191)</f>
        <v>ZRQ-ZMA</v>
      </c>
      <c r="H163" s="119">
        <f>IF(SP_NORTE!K191="","*",SP_NORTE!K191)</f>
        <v>136</v>
      </c>
      <c r="I163" s="116">
        <f>IF(SP_NORTE!O191="","*",SP_NORTE!O191)</f>
        <v>0.41666666666666669</v>
      </c>
      <c r="J163" s="116">
        <f>IF(SP_NORTE!P191="","*",SP_NORTE!P191)</f>
        <v>4.1666666666666664E-2</v>
      </c>
      <c r="K163" s="86" t="str">
        <f>IF(SP_NORTE!AK191="","*",SP_NORTE!AK191)</f>
        <v>ZRX</v>
      </c>
      <c r="L163" s="86" t="str">
        <f>IF(SP_NORTE!AM191="","*",SP_NORTE!AM191)</f>
        <v>ZRQ-ZMA</v>
      </c>
      <c r="M163" s="86">
        <f>IF(SP_NORTE!AP191="","*",SP_NORTE!AP191)</f>
        <v>136</v>
      </c>
      <c r="N163" s="86" t="str">
        <f>IF(SP_NORTE!AM191="","*",SP_NORTE!AM191)</f>
        <v>ZRQ-ZMA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5" t="s">
        <v>1247</v>
      </c>
      <c r="C3" s="205" t="s">
        <v>1248</v>
      </c>
      <c r="D3" s="205" t="s">
        <v>1249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89" t="s">
        <v>1250</v>
      </c>
      <c r="D1" s="289"/>
      <c r="E1" s="289"/>
      <c r="F1" s="289"/>
      <c r="G1" s="289"/>
      <c r="H1" s="289"/>
    </row>
    <row r="2" spans="3:8" ht="15" customHeight="1">
      <c r="C2" s="289"/>
      <c r="D2" s="289"/>
      <c r="E2" s="289"/>
      <c r="F2" s="289"/>
      <c r="G2" s="289"/>
      <c r="H2" s="289"/>
    </row>
    <row r="3" spans="3:8" ht="15" customHeight="1">
      <c r="C3" s="167" t="s">
        <v>477</v>
      </c>
      <c r="D3" s="167" t="s">
        <v>1251</v>
      </c>
      <c r="E3" s="167" t="s">
        <v>1252</v>
      </c>
      <c r="F3" s="167" t="s">
        <v>1253</v>
      </c>
      <c r="G3" s="167" t="s">
        <v>1254</v>
      </c>
      <c r="H3" s="167" t="s">
        <v>1255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0" t="s">
        <v>1256</v>
      </c>
      <c r="C2" s="290"/>
      <c r="D2" s="290"/>
      <c r="E2" s="290"/>
      <c r="F2" s="290"/>
      <c r="G2" s="290"/>
    </row>
    <row r="3" spans="2:7" ht="15" customHeight="1">
      <c r="B3" s="291"/>
      <c r="C3" s="291"/>
      <c r="D3" s="291"/>
      <c r="E3" s="291"/>
      <c r="F3" s="291"/>
      <c r="G3" s="291"/>
    </row>
    <row r="4" spans="2:7">
      <c r="B4" s="164" t="s">
        <v>1257</v>
      </c>
      <c r="C4" s="164" t="s">
        <v>1258</v>
      </c>
      <c r="D4" s="164" t="s">
        <v>1259</v>
      </c>
      <c r="E4" s="164" t="s">
        <v>1260</v>
      </c>
      <c r="F4" s="164" t="s">
        <v>4</v>
      </c>
      <c r="G4" s="164" t="s">
        <v>1261</v>
      </c>
    </row>
    <row r="5" spans="2:7">
      <c r="B5" s="165" t="s">
        <v>1262</v>
      </c>
      <c r="C5" s="165">
        <v>257068</v>
      </c>
      <c r="D5" s="165" t="s">
        <v>1263</v>
      </c>
      <c r="E5" s="165" t="s">
        <v>1264</v>
      </c>
      <c r="F5" s="165" t="s">
        <v>1264</v>
      </c>
      <c r="G5" s="166">
        <v>46296</v>
      </c>
    </row>
    <row r="6" spans="2:7">
      <c r="B6" s="165" t="s">
        <v>1265</v>
      </c>
      <c r="C6" s="165" t="s">
        <v>384</v>
      </c>
      <c r="D6" s="165" t="s">
        <v>384</v>
      </c>
      <c r="E6" s="165" t="s">
        <v>384</v>
      </c>
      <c r="F6" s="165" t="s">
        <v>1266</v>
      </c>
      <c r="G6" s="166" t="s">
        <v>384</v>
      </c>
    </row>
    <row r="7" spans="2:7">
      <c r="B7" s="165" t="s">
        <v>1267</v>
      </c>
      <c r="C7" s="165">
        <v>257472</v>
      </c>
      <c r="D7" s="165" t="s">
        <v>1268</v>
      </c>
      <c r="E7" s="165" t="s">
        <v>1269</v>
      </c>
      <c r="F7" s="165" t="s">
        <v>1269</v>
      </c>
      <c r="G7" s="166">
        <v>45992</v>
      </c>
    </row>
    <row r="8" spans="2:7">
      <c r="B8" s="165" t="s">
        <v>1270</v>
      </c>
      <c r="C8" s="165">
        <v>260307</v>
      </c>
      <c r="D8" s="165" t="s">
        <v>1271</v>
      </c>
      <c r="E8" s="165" t="s">
        <v>1272</v>
      </c>
      <c r="F8" s="165" t="s">
        <v>1269</v>
      </c>
      <c r="G8" s="166">
        <v>46082</v>
      </c>
    </row>
    <row r="9" spans="2:7">
      <c r="B9" s="165" t="s">
        <v>1273</v>
      </c>
      <c r="C9" s="165">
        <v>333033</v>
      </c>
      <c r="D9" s="165" t="s">
        <v>1274</v>
      </c>
      <c r="E9" s="165" t="s">
        <v>1266</v>
      </c>
      <c r="F9" s="165" t="s">
        <v>1275</v>
      </c>
      <c r="G9" s="165" t="s">
        <v>384</v>
      </c>
    </row>
    <row r="10" spans="2:7">
      <c r="B10" s="165" t="s">
        <v>1276</v>
      </c>
      <c r="C10" s="165">
        <v>263576</v>
      </c>
      <c r="D10" s="165"/>
      <c r="E10" s="165" t="s">
        <v>1266</v>
      </c>
      <c r="F10" s="165" t="s">
        <v>1275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1277</v>
      </c>
      <c r="C1" s="25" t="s">
        <v>831</v>
      </c>
      <c r="E1" s="25" t="s">
        <v>1240</v>
      </c>
      <c r="G1" s="25" t="s">
        <v>1278</v>
      </c>
      <c r="H1" s="27"/>
      <c r="I1" s="25" t="s">
        <v>1279</v>
      </c>
      <c r="J1" s="27"/>
      <c r="K1" s="25" t="s">
        <v>1280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1281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1284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1285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1286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1287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1288</v>
      </c>
      <c r="D13" s="4" t="s">
        <v>964</v>
      </c>
      <c r="E13" s="4" t="s">
        <v>1289</v>
      </c>
      <c r="F13" s="4" t="s">
        <v>1290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1291</v>
      </c>
      <c r="N13" s="4" t="s">
        <v>1292</v>
      </c>
      <c r="O13" s="4" t="s">
        <v>1293</v>
      </c>
      <c r="P13" s="4" t="s">
        <v>827</v>
      </c>
      <c r="Q13" s="4" t="s">
        <v>1294</v>
      </c>
      <c r="R13" s="4" t="s">
        <v>994</v>
      </c>
      <c r="S13" s="4" t="s">
        <v>1192</v>
      </c>
      <c r="T13" s="4" t="s">
        <v>1295</v>
      </c>
      <c r="U13" s="4" t="s">
        <v>1296</v>
      </c>
      <c r="V13" s="32" t="s">
        <v>1297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1298</v>
      </c>
      <c r="C14" s="34" t="s">
        <v>1299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1300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1301</v>
      </c>
      <c r="R14" s="34" t="s">
        <v>995</v>
      </c>
      <c r="S14" s="34" t="s">
        <v>965</v>
      </c>
      <c r="T14" s="34" t="s">
        <v>965</v>
      </c>
      <c r="U14" s="34" t="s">
        <v>1296</v>
      </c>
      <c r="V14" s="35" t="s">
        <v>1297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1302</v>
      </c>
      <c r="B15" s="34" t="s">
        <v>1028</v>
      </c>
      <c r="C15" s="34" t="str">
        <f>""</f>
        <v/>
      </c>
      <c r="D15" s="34"/>
      <c r="E15" s="34"/>
      <c r="F15" s="34"/>
      <c r="G15" s="34" t="s">
        <v>1303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1238</v>
      </c>
      <c r="T15" s="34" t="s">
        <v>1238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1304</v>
      </c>
      <c r="L16" s="34"/>
      <c r="M16" s="34"/>
      <c r="N16" s="34"/>
      <c r="O16" s="34"/>
      <c r="P16" s="34"/>
      <c r="Q16" s="34"/>
      <c r="R16" s="34" t="s">
        <v>1305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1306</v>
      </c>
      <c r="B28" s="30" t="s">
        <v>1307</v>
      </c>
      <c r="C28" s="30" t="s">
        <v>1308</v>
      </c>
      <c r="D28" s="30" t="s">
        <v>1309</v>
      </c>
      <c r="E28" s="30" t="s">
        <v>1310</v>
      </c>
      <c r="F28" s="30" t="s">
        <v>1311</v>
      </c>
      <c r="G28" s="30" t="s">
        <v>1312</v>
      </c>
      <c r="H28" s="30" t="s">
        <v>1313</v>
      </c>
      <c r="I28" s="30" t="s">
        <v>1314</v>
      </c>
      <c r="J28" s="30" t="s">
        <v>1315</v>
      </c>
      <c r="K28" s="30" t="s">
        <v>1316</v>
      </c>
      <c r="L28" s="30" t="s">
        <v>1317</v>
      </c>
      <c r="M28" s="30" t="s">
        <v>1318</v>
      </c>
      <c r="N28" s="30" t="s">
        <v>1319</v>
      </c>
      <c r="O28" s="30" t="s">
        <v>1320</v>
      </c>
      <c r="P28" s="30" t="s">
        <v>1321</v>
      </c>
      <c r="Q28" s="30" t="s">
        <v>1322</v>
      </c>
      <c r="R28" s="30" t="s">
        <v>1323</v>
      </c>
      <c r="S28" s="30" t="s">
        <v>1324</v>
      </c>
      <c r="T28" s="30" t="s">
        <v>1325</v>
      </c>
      <c r="U28" s="30" t="s">
        <v>1326</v>
      </c>
      <c r="V28" s="30" t="s">
        <v>1327</v>
      </c>
      <c r="W28" s="30" t="s">
        <v>1328</v>
      </c>
      <c r="X28" s="30" t="s">
        <v>1329</v>
      </c>
      <c r="Y28" s="30" t="s">
        <v>1330</v>
      </c>
      <c r="Z28" s="30" t="s">
        <v>1331</v>
      </c>
      <c r="AA28" s="30" t="s">
        <v>1332</v>
      </c>
      <c r="AB28" s="30" t="s">
        <v>1333</v>
      </c>
      <c r="AC28" s="30" t="s">
        <v>1334</v>
      </c>
      <c r="AD28" s="30" t="s">
        <v>1335</v>
      </c>
      <c r="AE28" s="30" t="s">
        <v>1336</v>
      </c>
      <c r="AF28" s="30" t="s">
        <v>1337</v>
      </c>
      <c r="AG28" s="30" t="s">
        <v>1338</v>
      </c>
      <c r="AH28" s="30" t="s">
        <v>1339</v>
      </c>
      <c r="AI28" s="30" t="s">
        <v>1340</v>
      </c>
      <c r="AJ28" s="30" t="s">
        <v>1341</v>
      </c>
      <c r="AK28" s="30" t="s">
        <v>1342</v>
      </c>
      <c r="AL28" s="30" t="s">
        <v>1343</v>
      </c>
      <c r="AM28" s="30" t="s">
        <v>1344</v>
      </c>
      <c r="AN28" s="36" t="s">
        <v>1345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1346</v>
      </c>
      <c r="C29" s="34" t="s">
        <v>1347</v>
      </c>
      <c r="D29" s="34" t="s">
        <v>1007</v>
      </c>
      <c r="E29" s="34" t="s">
        <v>1028</v>
      </c>
      <c r="F29" s="34" t="s">
        <v>1348</v>
      </c>
      <c r="G29" s="34" t="s">
        <v>966</v>
      </c>
      <c r="H29" s="34" t="s">
        <v>1349</v>
      </c>
      <c r="I29" s="34" t="s">
        <v>880</v>
      </c>
      <c r="J29" s="34" t="s">
        <v>1008</v>
      </c>
      <c r="K29" s="34" t="s">
        <v>1008</v>
      </c>
      <c r="L29" s="34" t="s">
        <v>1350</v>
      </c>
      <c r="M29" s="34" t="s">
        <v>931</v>
      </c>
      <c r="N29" s="34" t="s">
        <v>1351</v>
      </c>
      <c r="O29" s="34" t="s">
        <v>1352</v>
      </c>
      <c r="P29" s="34" t="s">
        <v>1353</v>
      </c>
      <c r="Q29" s="34" t="s">
        <v>1354</v>
      </c>
      <c r="R29" s="34" t="s">
        <v>1355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1356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1357</v>
      </c>
      <c r="AD29" s="34" t="s">
        <v>1358</v>
      </c>
      <c r="AE29" s="34" t="s">
        <v>996</v>
      </c>
      <c r="AF29" s="34" t="s">
        <v>1067</v>
      </c>
      <c r="AG29" s="34" t="s">
        <v>1305</v>
      </c>
      <c r="AH29" s="34" t="s">
        <v>1359</v>
      </c>
      <c r="AI29" s="34" t="s">
        <v>1360</v>
      </c>
      <c r="AJ29" s="34" t="s">
        <v>1008</v>
      </c>
      <c r="AK29" s="34" t="s">
        <v>1360</v>
      </c>
      <c r="AL29" s="34" t="s">
        <v>1008</v>
      </c>
      <c r="AM29" s="34" t="s">
        <v>1296</v>
      </c>
      <c r="AN29" s="35" t="s">
        <v>1297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1303</v>
      </c>
      <c r="E30" s="34"/>
      <c r="F30" s="34" t="s">
        <v>1361</v>
      </c>
      <c r="G30" s="34" t="s">
        <v>1362</v>
      </c>
      <c r="H30" s="34" t="s">
        <v>1363</v>
      </c>
      <c r="I30" s="34" t="s">
        <v>1364</v>
      </c>
      <c r="J30" s="34"/>
      <c r="K30" s="34"/>
      <c r="L30" s="34" t="s">
        <v>1365</v>
      </c>
      <c r="M30" s="34" t="s">
        <v>874</v>
      </c>
      <c r="N30" s="34" t="s">
        <v>880</v>
      </c>
      <c r="O30" s="34" t="s">
        <v>946</v>
      </c>
      <c r="P30" s="34" t="s">
        <v>1366</v>
      </c>
      <c r="Q30" s="34" t="s">
        <v>856</v>
      </c>
      <c r="R30" s="34"/>
      <c r="S30" s="34" t="s">
        <v>1354</v>
      </c>
      <c r="T30" s="34" t="s">
        <v>1367</v>
      </c>
      <c r="U30" s="34" t="s">
        <v>880</v>
      </c>
      <c r="V30" s="34" t="s">
        <v>1367</v>
      </c>
      <c r="W30" s="34" t="s">
        <v>880</v>
      </c>
      <c r="X30" s="34" t="s">
        <v>1367</v>
      </c>
      <c r="Y30" s="34" t="s">
        <v>880</v>
      </c>
      <c r="Z30" s="34" t="s">
        <v>1367</v>
      </c>
      <c r="AA30" s="34" t="s">
        <v>880</v>
      </c>
      <c r="AB30" s="34"/>
      <c r="AC30" s="34"/>
      <c r="AD30" s="34"/>
      <c r="AE30" s="34" t="s">
        <v>1368</v>
      </c>
      <c r="AF30" s="34"/>
      <c r="AG30" s="34"/>
      <c r="AH30" s="34"/>
      <c r="AI30" s="34" t="s">
        <v>1193</v>
      </c>
      <c r="AJ30" s="34" t="s">
        <v>1369</v>
      </c>
      <c r="AK30" s="34" t="s">
        <v>1193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1370</v>
      </c>
      <c r="E31" s="34"/>
      <c r="F31" s="34"/>
      <c r="G31" s="34"/>
      <c r="H31" s="34"/>
      <c r="I31" s="34"/>
      <c r="J31" s="34"/>
      <c r="K31" s="34"/>
      <c r="L31" s="34" t="s">
        <v>1371</v>
      </c>
      <c r="M31" s="34" t="s">
        <v>1372</v>
      </c>
      <c r="N31" s="34" t="s">
        <v>923</v>
      </c>
      <c r="O31" s="34" t="s">
        <v>1373</v>
      </c>
      <c r="P31" s="34" t="s">
        <v>912</v>
      </c>
      <c r="Q31" s="34" t="s">
        <v>1374</v>
      </c>
      <c r="R31" s="34"/>
      <c r="S31" s="34" t="s">
        <v>856</v>
      </c>
      <c r="T31" s="34"/>
      <c r="U31" s="34" t="s">
        <v>1375</v>
      </c>
      <c r="V31" s="34"/>
      <c r="W31" s="34" t="s">
        <v>1375</v>
      </c>
      <c r="X31" s="34"/>
      <c r="Y31" s="34" t="s">
        <v>1375</v>
      </c>
      <c r="Z31" s="34"/>
      <c r="AA31" s="34" t="s">
        <v>1375</v>
      </c>
      <c r="AB31" s="34"/>
      <c r="AC31" s="34"/>
      <c r="AD31" s="34"/>
      <c r="AE31" s="34" t="s">
        <v>1376</v>
      </c>
      <c r="AF31" s="34"/>
      <c r="AG31" s="34"/>
      <c r="AH31" s="34"/>
      <c r="AI31" s="34" t="s">
        <v>1377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1378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1379</v>
      </c>
      <c r="R32" s="34"/>
      <c r="S32" s="34" t="s">
        <v>1374</v>
      </c>
      <c r="T32" s="34"/>
      <c r="U32" s="34" t="s">
        <v>1380</v>
      </c>
      <c r="V32" s="34"/>
      <c r="W32" s="34" t="s">
        <v>1380</v>
      </c>
      <c r="X32" s="34"/>
      <c r="Y32" s="34" t="s">
        <v>1380</v>
      </c>
      <c r="Z32" s="34"/>
      <c r="AA32" s="34" t="s">
        <v>1380</v>
      </c>
      <c r="AB32" s="34"/>
      <c r="AC32" s="34"/>
      <c r="AD32" s="34"/>
      <c r="AE32" s="34"/>
      <c r="AF32" s="34"/>
      <c r="AG32" s="34"/>
      <c r="AH32" s="34"/>
      <c r="AI32" s="34" t="s">
        <v>1371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1381</v>
      </c>
      <c r="E33" s="34"/>
      <c r="F33" s="34"/>
      <c r="G33" s="34"/>
      <c r="H33" s="34"/>
      <c r="I33" s="34"/>
      <c r="J33" s="34"/>
      <c r="K33" s="34"/>
      <c r="L33" s="34" t="s">
        <v>1382</v>
      </c>
      <c r="M33" s="34"/>
      <c r="N33" s="34"/>
      <c r="O33" s="34"/>
      <c r="P33" s="34"/>
      <c r="Q33" s="34" t="s">
        <v>925</v>
      </c>
      <c r="R33" s="34"/>
      <c r="S33" s="34" t="s">
        <v>1379</v>
      </c>
      <c r="T33" s="34"/>
      <c r="U33" s="34" t="s">
        <v>1383</v>
      </c>
      <c r="V33" s="34"/>
      <c r="W33" s="34" t="s">
        <v>1383</v>
      </c>
      <c r="X33" s="34"/>
      <c r="Y33" s="34" t="s">
        <v>1383</v>
      </c>
      <c r="Z33" s="34"/>
      <c r="AA33" s="34" t="s">
        <v>1383</v>
      </c>
      <c r="AB33" s="34"/>
      <c r="AC33" s="34"/>
      <c r="AD33" s="34"/>
      <c r="AE33" s="34"/>
      <c r="AF33" s="34"/>
      <c r="AG33" s="34"/>
      <c r="AH33" s="34"/>
      <c r="AI33" s="34" t="s">
        <v>1382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1384</v>
      </c>
      <c r="M34" s="34"/>
      <c r="N34" s="34"/>
      <c r="O34" s="34"/>
      <c r="P34" s="34"/>
      <c r="Q34" s="34" t="s">
        <v>1385</v>
      </c>
      <c r="R34" s="34"/>
      <c r="S34" s="34" t="s">
        <v>925</v>
      </c>
      <c r="T34" s="34"/>
      <c r="U34" s="34" t="s">
        <v>1386</v>
      </c>
      <c r="V34" s="34"/>
      <c r="W34" s="34" t="s">
        <v>1386</v>
      </c>
      <c r="X34" s="34"/>
      <c r="Y34" s="34" t="s">
        <v>1386</v>
      </c>
      <c r="Z34" s="34"/>
      <c r="AA34" s="34" t="s">
        <v>1386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1387</v>
      </c>
      <c r="M35" s="34"/>
      <c r="N35" s="34"/>
      <c r="O35" s="34"/>
      <c r="P35" s="34"/>
      <c r="Q35" s="34" t="s">
        <v>1388</v>
      </c>
      <c r="R35" s="34"/>
      <c r="S35" s="34" t="s">
        <v>1385</v>
      </c>
      <c r="T35" s="34"/>
      <c r="U35" s="34" t="s">
        <v>1389</v>
      </c>
      <c r="V35" s="34"/>
      <c r="W35" s="34" t="s">
        <v>1389</v>
      </c>
      <c r="X35" s="34"/>
      <c r="Y35" s="34" t="s">
        <v>1389</v>
      </c>
      <c r="Z35" s="34"/>
      <c r="AA35" s="34" t="s">
        <v>1389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1388</v>
      </c>
      <c r="T36" s="34"/>
      <c r="U36" s="34" t="s">
        <v>1390</v>
      </c>
      <c r="V36" s="34"/>
      <c r="W36" s="34" t="s">
        <v>1390</v>
      </c>
      <c r="X36" s="34"/>
      <c r="Y36" s="34" t="s">
        <v>1390</v>
      </c>
      <c r="Z36" s="34"/>
      <c r="AA36" s="34" t="s">
        <v>1390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1391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1392</v>
      </c>
      <c r="R38" s="34"/>
      <c r="S38" s="34" t="s">
        <v>1391</v>
      </c>
      <c r="T38" s="34"/>
      <c r="U38" s="34" t="s">
        <v>1393</v>
      </c>
      <c r="V38" s="34"/>
      <c r="W38" s="34" t="s">
        <v>1393</v>
      </c>
      <c r="X38" s="34"/>
      <c r="Y38" s="34" t="s">
        <v>1393</v>
      </c>
      <c r="Z38" s="34"/>
      <c r="AA38" s="34" t="s">
        <v>1393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1394</v>
      </c>
      <c r="R39" s="37"/>
      <c r="S39" s="37" t="s">
        <v>1392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1395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2026-03-10T17:21:38Z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