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143" documentId="120_S{118792C3-22EF-5104-A093-F22BFE3913F3}" xr6:coauthVersionLast="47" xr6:coauthVersionMax="47" xr10:uidLastSave="{C7354B79-EB04-4BEB-A804-13F3915184E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7" i="10" l="1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19" i="1" a="1"/>
  <c r="M219" i="1" s="1"/>
  <c r="G220" i="10" s="1"/>
  <c r="N219" i="1" a="1"/>
  <c r="N219" i="1" s="1"/>
  <c r="M220" i="1" a="1"/>
  <c r="M220" i="1" s="1"/>
  <c r="G221" i="10" s="1"/>
  <c r="N220" i="1" a="1"/>
  <c r="N220" i="1" s="1"/>
  <c r="H221" i="1" a="1"/>
  <c r="H221" i="1" s="1"/>
  <c r="F222" i="10" s="1"/>
  <c r="M221" i="1" a="1"/>
  <c r="M221" i="1" s="1"/>
  <c r="G222" i="10" s="1"/>
  <c r="M222" i="1" a="1"/>
  <c r="M222" i="1" s="1"/>
  <c r="G223" i="10" s="1"/>
  <c r="N222" i="1" a="1"/>
  <c r="N222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2" i="1" a="1"/>
  <c r="M212" i="1" s="1"/>
  <c r="G213" i="10" s="1"/>
  <c r="N212" i="1" a="1"/>
  <c r="N212" i="1" s="1"/>
  <c r="M213" i="1" a="1"/>
  <c r="M213" i="1" s="1"/>
  <c r="G214" i="10" s="1"/>
  <c r="N213" i="1" a="1"/>
  <c r="N213" i="1" s="1"/>
  <c r="Q213" i="1"/>
  <c r="M214" i="1" a="1"/>
  <c r="M214" i="1" s="1"/>
  <c r="G215" i="10" s="1"/>
  <c r="N214" i="1" a="1"/>
  <c r="N214" i="1" s="1"/>
  <c r="M215" i="1" a="1"/>
  <c r="M215" i="1" s="1"/>
  <c r="G216" i="10" s="1"/>
  <c r="N215" i="1" a="1"/>
  <c r="N215" i="1" s="1"/>
  <c r="H216" i="1" a="1"/>
  <c r="H216" i="1" s="1"/>
  <c r="F217" i="10" s="1"/>
  <c r="M216" i="1" a="1"/>
  <c r="M216" i="1" s="1"/>
  <c r="G217" i="10" s="1"/>
  <c r="N216" i="1" a="1"/>
  <c r="N216" i="1" s="1"/>
  <c r="H217" i="1" a="1"/>
  <c r="H217" i="1" s="1"/>
  <c r="F218" i="10" s="1"/>
  <c r="M217" i="1" a="1"/>
  <c r="M217" i="1" s="1"/>
  <c r="G218" i="10" s="1"/>
  <c r="N217" i="1" a="1"/>
  <c r="N217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3" i="1" a="1"/>
  <c r="M223" i="1" s="1"/>
  <c r="M224" i="1" a="1"/>
  <c r="M224" i="1" s="1"/>
  <c r="M225" i="1" a="1"/>
  <c r="M225" i="1" s="1"/>
  <c r="M226" i="1" a="1"/>
  <c r="M226" i="1" s="1"/>
  <c r="M227" i="1" a="1"/>
  <c r="M227" i="1" s="1"/>
  <c r="M228" i="1" a="1"/>
  <c r="M228" i="1" s="1"/>
  <c r="M229" i="1" a="1"/>
  <c r="M229" i="1" s="1"/>
  <c r="M230" i="1" a="1"/>
  <c r="M230" i="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2" i="1"/>
  <c r="R209" i="11" s="1"/>
  <c r="R213" i="1"/>
  <c r="R210" i="11" s="1"/>
  <c r="R214" i="1"/>
  <c r="R211" i="11" s="1"/>
  <c r="R215" i="1"/>
  <c r="R212" i="11" s="1"/>
  <c r="R216" i="1"/>
  <c r="R213" i="11" s="1"/>
  <c r="R217" i="1"/>
  <c r="R214" i="11" s="1"/>
  <c r="R218" i="1"/>
  <c r="R215" i="11" s="1"/>
  <c r="R219" i="1"/>
  <c r="R216" i="11" s="1"/>
  <c r="R220" i="1"/>
  <c r="R217" i="11" s="1"/>
  <c r="R221" i="1"/>
  <c r="R218" i="11" s="1"/>
  <c r="R222" i="1"/>
  <c r="R219" i="11" s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AK232" i="1"/>
  <c r="AK233" i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AP232" i="1"/>
  <c r="AP233" i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30" i="10" l="1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1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3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<sst xmlns="http://schemas.openxmlformats.org/spreadsheetml/2006/main" count="7186" uniqueCount="1523">
  <si>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</si>
  <si>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</si>
  <si>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</si>
  <si>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</si>
  <si>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</si>
  <si>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</si>
  <si>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</si>
  <si>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</si>
  <si>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</si>
  <si>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</si>
  <si>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</si>
  <si>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</si>
  <si>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</si>
  <si>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</si>
  <si>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</si>
  <si>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</si>
  <si>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</si>
  <si>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</si>
  <si>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</si>
  <si>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</si>
  <si>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</si>
  <si>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</si>
  <si>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</si>
  <si>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</si>
  <si>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</si>
  <si>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</si>
  <si>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</si>
  <si>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</si>
  <si>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</si>
  <si>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</si>
  <si>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</si>
  <si>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</si>
  <si>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</si>
  <si>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</si>
  <si>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</si>
  <si>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</si>
  <si>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</si>
  <si>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</si>
  <si>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</si>
  <si>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</si>
  <si>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</si>
  <si>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</si>
  <si>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</si>
  <si>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</si>
  <si>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</si>
  <si>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</si>
  <si>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</si>
  <si>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</si>
  <si>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</si>
  <si>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</si>
  <si>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</si>
  <si>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</si>
  <si>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</si>
  <si>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</si>
  <si>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</si>
  <si>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</si>
  <si>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</si>
  <si>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</si>
  <si>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</si>
  <si>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</si>
  <si>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</si>
  <si>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</si>
  <si>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</si>
  <si>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</si>
  <si>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</si>
  <si>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</si>
  <si>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</si>
  <si>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</si>
  <si>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</si>
  <si>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</si>
  <si>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</si>
  <si>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</si>
  <si>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</si>
  <si>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</si>
  <si>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</si>
  <si>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</si>
  <si>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</si>
  <si>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</si>
  <si>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</si>
  <si>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</si>
  <si>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</si>
  <si>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</si>
  <si>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</si>
  <si>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</si>
  <si>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</si>
  <si>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</si>
  <si>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</si>
  <si>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</si>
  <si>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</si>
  <si>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</si>
  <si>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</si>
  <si>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</si>
  <si>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</si>
  <si>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</si>
  <si>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</si>
  <si>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</si>
  <si>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</si>
  <si>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</si>
  <si>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</si>
  <si>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</si>
  <si>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</si>
  <si>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</si>
  <si>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</si>
  <si>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</si>
  <si>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</si>
  <si>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</si>
  <si>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</si>
  <si>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</si>
  <si>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</si>
  <si>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</si>
  <si>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</si>
  <si>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</si>
  <si>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</si>
  <si>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</si>
  <si>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</si>
  <si>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</si>
  <si>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</si>
  <si>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</si>
  <si>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</si>
  <si>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</si>
  <si>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</si>
  <si>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</si>
  <si>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</si>
  <si>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</si>
  <si>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</si>
  <si>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</si>
  <si>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</si>
  <si>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</si>
  <si>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</si>
  <si>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</si>
  <si>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</si>
  <si>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</si>
  <si>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</si>
  <si>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</si>
  <si>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</si>
  <si>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</si>
  <si>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</si>
  <si>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</si>
  <si>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</si>
  <si>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</si>
  <si>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</si>
  <si>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</si>
  <si>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</si>
  <si>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</si>
  <si>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</si>
  <si>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</si>
  <si>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</si>
  <si>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</si>
  <si>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</si>
  <si>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</si>
  <si>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</si>
  <si>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</si>
  <si>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</si>
  <si>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</si>
  <si>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</si>
  <si>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</si>
  <si>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</si>
  <si>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</si>
  <si>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</si>
  <si>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</si>
  <si>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</si>
  <si>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</si>
  <si>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</si>
  <si>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</si>
  <si>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</si>
  <si>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</si>
  <si>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</si>
  <si>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</si>
  <si>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</si>
  <si>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</si>
  <si>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</si>
  <si>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</si>
  <si>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</si>
  <si>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</si>
  <si>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</si>
  <si>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</si>
  <si>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</si>
  <si>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</si>
  <si>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</si>
  <si>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</si>
  <si>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</si>
  <si>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</si>
  <si>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</si>
  <si>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</si>
  <si>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</si>
  <si>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</si>
  <si>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</si>
  <si>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</si>
  <si>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</si>
  <si>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</si>
  <si>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</si>
  <si>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</si>
  <si>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</si>
  <si>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</si>
  <si>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</si>
  <si>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</si>
  <si>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</si>
  <si>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</si>
  <si>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</si>
  <si>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</si>
  <si>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</si>
  <si>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</si>
  <si>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</si>
  <si>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</si>
  <si>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</si>
  <si>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</si>
  <si>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</si>
  <si>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</si>
  <si>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</si>
  <si>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</si>
  <si>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</si>
  <si>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</si>
  <si>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</si>
  <si>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</si>
  <si>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</si>
  <si>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</si>
  <si>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</si>
  <si>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</si>
  <si>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</si>
  <si>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</si>
  <si>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</si>
  <si>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</si>
  <si>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</si>
  <si>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</si>
  <si>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</si>
  <si>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</si>
  <si>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</si>
  <si>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</si>
  <si>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</si>
  <si>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</si>
  <si>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</si>
  <si>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</si>
  <si>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</si>
  <si>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</si>
  <si>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</si>
  <si>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</si>
  <si>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</si>
  <si>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</si>
  <si>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</si>
  <si>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</si>
  <si>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</si>
  <si>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</si>
  <si>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</si>
  <si>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</si>
  <si>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</si>
  <si>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</si>
  <si>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</si>
  <si>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</si>
  <si>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</si>
  <si>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</si>
  <si>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</si>
  <si>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</si>
  <si>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</si>
  <si>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</si>
  <si>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</si>
  <si>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</si>
  <si>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</si>
  <si>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</si>
  <si>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</si>
  <si>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</si>
  <si>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</si>
  <si>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</si>
  <si>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</si>
  <si>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</si>
  <si>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</si>
  <si>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</si>
  <si>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</si>
  <si>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</si>
  <si>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</si>
  <si>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</si>
  <si>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</si>
  <si>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</si>
  <si>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</si>
  <si>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</si>
  <si>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</si>
  <si>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</si>
  <si>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</si>
  <si>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</si>
  <si>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</si>
  <si>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</si>
  <si>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</si>
  <si>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</si>
  <si>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</si>
  <si>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</si>
  <si>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</si>
  <si>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</si>
  <si>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</si>
  <si>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</si>
  <si>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</si>
  <si>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</si>
  <si>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</si>
  <si>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</si>
  <si>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</si>
  <si>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</si>
  <si>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</si>
  <si>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</si>
  <si>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</si>
  <si>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</si>
  <si>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</si>
  <si>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</si>
  <si>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</si>
  <si>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</si>
  <si>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</si>
  <si>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</si>
  <si>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</si>
  <si>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</si>
  <si>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</si>
  <si>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</si>
  <si>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</si>
  <si>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</si>
  <si>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</si>
  <si>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</si>
  <si>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</si>
  <si>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</si>
  <si>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</si>
  <si>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</si>
  <si>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</si>
  <si>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</si>
  <si>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</si>
  <si>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</si>
  <si>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</si>
  <si>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</si>
  <si>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</si>
  <si>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</si>
  <si>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</si>
  <si>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</si>
  <si>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</si>
  <si>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</si>
  <si>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</si>
  <si>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</si>
  <si>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</si>
  <si>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</si>
  <si>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</si>
  <si>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</si>
  <si>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</si>
  <si>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</si>
  <si>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</si>
  <si>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</si>
  <si>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</si>
  <si>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</si>
  <si>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</si>
  <si>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</si>
  <si>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</si>
  <si>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</si>
  <si>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</si>
  <si>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</si>
  <si>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</si>
  <si>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</si>
  <si>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</si>
  <si>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</si>
  <si>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</si>
  <si>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</si>
  <si>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</si>
  <si>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</si>
  <si>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</si>
  <si>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</si>
  <si>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</si>
  <si>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</si>
  <si>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</si>
  <si>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</si>
  <si>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</si>
  <si>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</si>
  <si>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</si>
  <si>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</si>
  <si>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</si>
  <si>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</si>
  <si>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</si>
  <si>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</si>
  <si>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</si>
  <si>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</si>
  <si>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</si>
  <si>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</si>
  <si>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</si>
  <si>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</si>
  <si>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</si>
  <si>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</si>
  <si>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</si>
  <si>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</si>
  <si>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</si>
  <si>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</si>
  <si>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</si>
  <si>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</si>
  <si>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</si>
  <si>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</si>
  <si>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</si>
  <si>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</si>
  <si>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</si>
  <si>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</si>
  <si>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</si>
  <si>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</si>
  <si>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</si>
  <si>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</si>
  <si>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</si>
  <si>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</si>
  <si>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</si>
  <si>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</si>
  <si>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</si>
  <si>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</si>
  <si>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</si>
  <si>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</si>
  <si>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</si>
  <si>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</si>
  <si>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</si>
  <si>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</si>
  <si>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</si>
  <si>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</si>
  <si>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</si>
  <si>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</si>
  <si>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</si>
  <si>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</si>
  <si>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</si>
  <si>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</si>
  <si>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</si>
  <si>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</si>
  <si>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</si>
  <si>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</si>
  <si>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</si>
  <si>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</si>
  <si>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</si>
  <si>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</si>
  <si>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</si>
  <si>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</si>
  <si>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</si>
  <si>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</si>
  <si>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</si>
  <si>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</si>
  <si>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</si>
  <si>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</si>
  <si>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</si>
  <si>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</si>
  <si>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</si>
  <si>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</si>
  <si>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</si>
  <si>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</si>
  <si>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</si>
  <si>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</si>
  <si>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</si>
  <si>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</si>
  <si>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</si>
  <si>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</si>
  <si>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</si>
  <si>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</si>
  <si>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</si>
  <si>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</si>
  <si>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</si>
  <si>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</si>
  <si>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</si>
  <si>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</si>
  <si>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</si>
  <si>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</si>
  <si>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</si>
  <si>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</si>
  <si>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</si>
  <si>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</si>
  <si>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</si>
  <si>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</si>
  <si>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</si>
  <si>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</si>
  <si>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</si>
  <si>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</si>
  <si>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</si>
  <si>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</si>
  <si>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</si>
  <si>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</si>
  <si>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</si>
  <si>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</si>
  <si>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</si>
  <si>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</si>
  <si>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</si>
  <si>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</si>
  <si>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</si>
  <si>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</si>
  <si>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</si>
  <si>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</si>
  <si>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</si>
  <si>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</si>
  <si>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</si>
  <si>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</si>
  <si>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</si>
  <si>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</si>
  <si>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</si>
  <si>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</si>
  <si>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</si>
  <si>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</si>
  <si>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</si>
  <si>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</si>
  <si>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</si>
  <si>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</si>
  <si>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</si>
  <si>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</si>
  <si>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</si>
  <si>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</si>
  <si>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</si>
  <si>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</si>
  <si>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</si>
  <si>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</si>
  <si>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</si>
  <si>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</si>
  <si>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</si>
  <si>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</si>
  <si>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</si>
  <si>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</si>
  <si>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</si>
  <si>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</si>
  <si>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</si>
  <si>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</si>
  <si>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</si>
  <si>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</si>
  <si>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</si>
  <si>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</si>
  <si>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</si>
  <si>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</si>
  <si>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</si>
  <si>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</si>
  <si>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</si>
  <si>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</si>
  <si>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</si>
  <si>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</si>
  <si>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</si>
  <si>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</si>
  <si>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</si>
  <si>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</si>
  <si>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</si>
  <si>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</si>
  <si>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</si>
  <si>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</si>
  <si>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</si>
  <si>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</si>
  <si>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</si>
  <si>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</si>
  <si>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</si>
  <si>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</si>
  <si>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</si>
  <si>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</si>
  <si>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</si>
  <si>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</si>
  <si>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</si>
  <si>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</si>
  <si>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</si>
  <si>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</si>
  <si>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</si>
  <si>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</si>
  <si>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</si>
  <si>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</si>
  <si>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</si>
  <si>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</si>
  <si>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</si>
  <si>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</si>
  <si>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</si>
  <si>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</si>
  <si>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</si>
  <si>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</si>
  <si>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</si>
  <si>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</si>
  <si>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</si>
  <si>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</si>
  <si>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</si>
  <si>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</si>
  <si>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</si>
  <si>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</si>
  <si>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</si>
  <si>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</si>
  <si>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</si>
  <si>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</si>
  <si>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</si>
  <si>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</si>
  <si>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</si>
  <si>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</si>
  <si>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</si>
  <si>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</si>
  <si>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</si>
  <si>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</si>
  <si>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</si>
  <si>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</si>
  <si>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</si>
  <si>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</si>
  <si>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</si>
  <si>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</si>
  <si>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</si>
  <si>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</si>
  <si>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</si>
  <si>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</si>
  <si>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</si>
  <si>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</si>
  <si>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</si>
  <si>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</si>
  <si>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</si>
  <si>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</si>
  <si>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</si>
  <si>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</si>
  <si>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</si>
  <si>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</si>
  <si>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</si>
  <si>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</si>
  <si>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</si>
  <si>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</si>
  <si>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</si>
  <si>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</si>
  <si>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</si>
  <si>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</si>
  <si>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</si>
  <si>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</si>
  <si>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</si>
  <si>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</si>
  <si>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</si>
  <si>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</si>
  <si>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</si>
  <si>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</si>
  <si>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</si>
  <si>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</si>
  <si>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</si>
  <si>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</si>
  <si>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</si>
  <si>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</si>
  <si>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</si>
  <si>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</si>
  <si>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</si>
  <si>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</si>
  <si>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</si>
  <si>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</si>
  <si>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</si>
  <si>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</si>
  <si>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</si>
  <si>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</si>
  <si>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</si>
  <si>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</si>
  <si>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</si>
  <si>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</si>
  <si>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</si>
  <si>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</si>
  <si>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</si>
  <si>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</si>
  <si>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</si>
  <si>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</si>
  <si>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</si>
  <si>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</si>
  <si>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</si>
  <si>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</si>
  <si>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</si>
  <si>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</si>
  <si>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</si>
  <si>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</si>
  <si>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</si>
  <si>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</si>
  <si>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</si>
  <si>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</si>
  <si>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</si>
  <si>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</si>
  <si>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</si>
  <si>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</si>
  <si>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</si>
  <si>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</si>
  <si>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</si>
  <si>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</si>
  <si>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</si>
  <si>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</si>
  <si>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</si>
  <si>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</si>
  <si>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</si>
  <si>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</si>
  <si>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</si>
  <si>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</si>
  <si>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</si>
  <si>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</si>
  <si>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</si>
  <si>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</si>
  <si>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</si>
  <si>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</si>
  <si>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</si>
  <si>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</si>
  <si>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</si>
  <si>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</si>
  <si>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</si>
  <si>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</si>
  <si>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</si>
  <si>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</si>
  <si>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</si>
  <si>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</si>
  <si>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</si>
  <si>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</si>
  <si>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</si>
  <si>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</si>
  <si>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</si>
  <si>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</si>
  <si>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</si>
  <si>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</si>
  <si>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</si>
  <si>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</si>
  <si>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</si>
  <si>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</si>
  <si>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</si>
  <si>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</si>
  <si>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</si>
  <si>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</si>
  <si>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</si>
  <si>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</si>
  <si>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</si>
  <si>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</si>
  <si>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</si>
  <si>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</si>
  <si>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</si>
  <si>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</si>
  <si>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</si>
  <si>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</si>
  <si>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</si>
  <si>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</si>
  <si>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</si>
  <si>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</si>
  <si>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</si>
  <si>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</si>
  <si>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</si>
  <si>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</si>
  <si>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</si>
  <si>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</si>
  <si>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</si>
  <si>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</si>
  <si>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</si>
  <si>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</si>
  <si>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</si>
  <si>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</si>
  <si>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</si>
  <si>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</si>
  <si>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</si>
  <si>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</si>
  <si>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</si>
  <si>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</si>
  <si>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</si>
  <si>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</si>
  <si>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</si>
  <si>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</si>
  <si>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</si>
  <si>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</si>
  <si>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</si>
  <si>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</si>
  <si>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</si>
  <si>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</si>
  <si>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</si>
  <si>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</si>
  <si>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</si>
  <si>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</si>
  <si>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</si>
  <si>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</si>
  <si>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</si>
  <si>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</si>
  <si>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</si>
  <si>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</si>
  <si>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</si>
  <si>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</si>
  <si>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</si>
  <si>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</si>
  <si>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</si>
  <si>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</si>
  <si>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</si>
  <si>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</si>
  <si>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</si>
  <si>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</si>
  <si>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</si>
  <si>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</si>
  <si>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</si>
  <si>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</si>
  <si>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</si>
  <si>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</si>
  <si>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</si>
  <si>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</si>
  <si>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</si>
  <si>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</si>
  <si>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</si>
  <si>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</si>
  <si>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</si>
  <si>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</si>
  <si>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</si>
  <si>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</si>
  <si>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</si>
  <si>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</si>
  <si>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</si>
  <si>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</si>
  <si>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</si>
  <si>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</si>
  <si>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</si>
  <si>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</si>
  <si>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</si>
  <si>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</si>
  <si>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</si>
  <si>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</si>
  <si>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</si>
  <si>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</si>
  <si>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</si>
  <si>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</si>
  <si>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</si>
  <si>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</si>
  <si>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</si>
  <si>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</si>
  <si>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</si>
  <si>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</si>
  <si>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</si>
  <si>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</si>
  <si>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</si>
  <si>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</si>
  <si>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</si>
  <si>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</si>
  <si>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</si>
  <si>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</si>
  <si>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</si>
  <si>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</si>
  <si>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</si>
  <si>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</si>
  <si>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</si>
  <si>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</si>
  <si>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</si>
  <si>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</si>
  <si>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</si>
  <si>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</si>
  <si>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</si>
  <si>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</si>
  <si>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</si>
  <si>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</si>
  <si>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</si>
  <si>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</si>
  <si>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</si>
  <si>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</si>
  <si>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</si>
  <si>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</si>
  <si>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</si>
  <si>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</si>
  <si>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</si>
  <si>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</si>
  <si>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</si>
  <si>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</si>
  <si>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</si>
  <si>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</si>
  <si>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</si>
  <si>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</si>
  <si>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</si>
  <si>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</si>
  <si>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</si>
  <si>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</si>
  <si>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</si>
  <si>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</si>
  <si>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</si>
  <si>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</si>
  <si>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</si>
  <si>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</si>
  <si>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</si>
  <si>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</si>
  <si>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</si>
  <si>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</si>
  <si>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</si>
  <si>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</si>
  <si>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</si>
  <si>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</si>
  <si>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</si>
  <si>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</si>
  <si>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</si>
  <si>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</si>
  <si>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</si>
  <si>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</si>
  <si>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</si>
  <si>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</si>
  <si>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</si>
  <si>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</si>
  <si>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</si>
  <si>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</si>
  <si>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</si>
  <si>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</si>
  <si>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</si>
  <si>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</si>
  <si>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</si>
  <si>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</si>
  <si>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</si>
  <si>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</si>
  <si>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</si>
  <si>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</si>
  <si>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</si>
  <si>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</si>
  <si>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</si>
  <si>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</si>
  <si>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</si>
  <si>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</si>
  <si>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</si>
  <si>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</si>
  <si>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</si>
  <si>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</si>
  <si>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</si>
  <si>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</si>
  <si>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</si>
  <si>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</si>
  <si>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</si>
  <si>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</si>
  <si>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</si>
  <si>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</si>
  <si>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</si>
  <si>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</si>
  <si>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</si>
  <si>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</si>
  <si>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</si>
  <si>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</si>
  <si>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</si>
  <si>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</si>
  <si>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</si>
  <si>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</si>
  <si>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</si>
  <si>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</si>
  <si>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</si>
  <si>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</si>
  <si>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</si>
  <si>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</si>
  <si>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</si>
  <si>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</si>
  <si>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</si>
  <si>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</si>
  <si>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</si>
  <si>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</si>
  <si>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</si>
  <si>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</si>
  <si>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</si>
  <si>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</si>
  <si>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</si>
  <si>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</si>
  <si>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</si>
  <si>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</si>
  <si>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</si>
  <si>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</si>
  <si>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</si>
  <si>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</si>
  <si>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</si>
  <si>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</si>
  <si>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</si>
  <si>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</si>
  <si>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</si>
  <si>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</si>
  <si>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</si>
  <si>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</si>
  <si>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</si>
  <si>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</si>
  <si>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</si>
  <si>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</si>
  <si>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</si>
  <si>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</si>
  <si>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</si>
  <si>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</si>
  <si>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</si>
  <si>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</si>
  <si>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</si>
  <si>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</si>
  <si>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</si>
  <si>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</si>
  <si>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</si>
  <si>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</si>
  <si>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</si>
  <si>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</si>
  <si>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</si>
  <si>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</si>
  <si>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</si>
  <si>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</si>
  <si>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</si>
  <si>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</si>
  <si>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</si>
  <si>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</si>
  <si>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</si>
  <si>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</si>
  <si>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</si>
  <si>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</si>
  <si>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</si>
  <si>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</si>
  <si>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</si>
  <si>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</si>
  <si>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</si>
  <si>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</si>
  <si>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</si>
  <si>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</si>
  <si>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</si>
  <si>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</si>
  <si>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</si>
  <si>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</si>
  <si>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</si>
  <si>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</si>
  <si>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</si>
  <si>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</si>
  <si>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</si>
  <si>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</si>
  <si>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</si>
  <si>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</si>
  <si>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</si>
  <si>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</si>
  <si>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</si>
  <si>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</si>
  <si>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</si>
  <si>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</si>
  <si>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</si>
  <si>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</si>
  <si>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</si>
  <si>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</si>
  <si>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</si>
  <si>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</si>
  <si>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</si>
  <si>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</si>
  <si>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</si>
  <si>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</si>
  <si>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</si>
  <si>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</si>
  <si>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</si>
  <si>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</si>
  <si>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</si>
  <si>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</si>
  <si>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</si>
  <si>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</si>
  <si>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</si>
  <si>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</si>
  <si>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</si>
  <si>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</si>
  <si>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</si>
  <si>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</si>
  <si>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</si>
  <si>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</si>
  <si>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</si>
  <si>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</si>
  <si>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</si>
  <si>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</si>
  <si>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</si>
  <si>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</si>
  <si>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</si>
  <si>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</si>
  <si>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</si>
  <si>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</si>
  <si>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</si>
  <si>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</si>
  <si>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</si>
  <si>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</si>
  <si>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</si>
  <si>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</si>
  <si>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</si>
  <si>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</si>
  <si>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</si>
  <si>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</si>
  <si>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</si>
  <si>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</si>
  <si>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</si>
  <si>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</si>
  <si>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</si>
  <si>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</si>
  <si>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</si>
  <si>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</si>
  <si>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</si>
  <si>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</si>
  <si>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</si>
  <si>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</si>
  <si>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</si>
  <si>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</si>
  <si>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</si>
  <si>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</si>
  <si>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</si>
  <si>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</si>
  <si>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</si>
  <si>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</si>
  <si>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</si>
  <si>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</si>
  <si>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</si>
  <si>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</si>
  <si>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</si>
  <si>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</si>
  <si>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</si>
  <si>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</si>
  <si>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</si>
  <si>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</si>
  <si>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</si>
  <si>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</si>
  <si>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</si>
  <si>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</si>
  <si>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</si>
  <si>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</si>
  <si>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</si>
  <si>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</si>
  <si>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</si>
  <si>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</si>
  <si>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</si>
  <si>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</si>
  <si>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</si>
  <si>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</si>
  <si>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</si>
  <si>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</si>
  <si>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</si>
  <si>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</si>
  <si>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</si>
  <si>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</si>
  <si>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</si>
  <si>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</si>
  <si>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</si>
  <si>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</si>
  <si>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</si>
  <si>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</si>
  <si>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</si>
  <si>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</si>
  <si>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</si>
  <si>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</si>
  <si>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</si>
  <si>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</si>
  <si>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</si>
  <si>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</si>
  <si>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</si>
  <si>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</si>
  <si>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</si>
  <si>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</si>
  <si>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</si>
  <si>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</si>
  <si>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</si>
  <si>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</si>
  <si>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</si>
  <si>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</si>
  <si>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</si>
  <si>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</si>
  <si>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</si>
  <si>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</si>
  <si>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</si>
  <si>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</si>
  <si>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</si>
  <si>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</si>
  <si>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</si>
  <si>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</si>
  <si>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</si>
  <si>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</si>
  <si>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</si>
  <si>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</si>
  <si>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</si>
  <si>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</si>
  <si>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</si>
  <si>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</si>
  <si>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</si>
  <si>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</si>
  <si>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</si>
  <si>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</si>
  <si>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</si>
  <si>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</si>
  <si>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</si>
  <si>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</si>
  <si>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</si>
  <si>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</si>
  <si>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</si>
  <si>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</si>
  <si>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</si>
  <si>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</si>
  <si>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</si>
  <si>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</si>
  <si>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</si>
  <si>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</si>
  <si>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</si>
  <si>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</si>
  <si>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</si>
  <si>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</si>
  <si>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</si>
  <si>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</si>
  <si>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</si>
  <si>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</si>
  <si>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</si>
  <si>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</si>
  <si>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</si>
  <si>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</si>
  <si>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</si>
  <si>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</si>
  <si>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</si>
  <si>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</si>
  <si>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</si>
  <si>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</si>
  <si>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</si>
  <si>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</si>
  <si>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</si>
  <si>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</si>
  <si>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</si>
  <si>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</si>
  <si>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</si>
  <si>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</si>
  <si>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</si>
  <si>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</si>
  <si>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</si>
  <si>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</si>
  <si>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</si>
  <si>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</si>
  <si>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</si>
  <si>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</si>
  <si>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</si>
  <si>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</si>
  <si>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</si>
  <si>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</si>
  <si>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</si>
  <si>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</si>
  <si>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</si>
  <si>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</si>
  <si>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</si>
  <si>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</si>
  <si>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</si>
  <si>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</si>
  <si>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</si>
  <si>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</si>
  <si>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</si>
  <si>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</si>
  <si>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</si>
  <si>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</si>
  <si>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</si>
  <si>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</si>
  <si>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</si>
  <si>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</si>
  <si>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</si>
  <si>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</si>
  <si>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</si>
  <si>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</si>
  <si>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</si>
  <si>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</si>
  <si>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</si>
  <si>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</si>
  <si>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</si>
  <si>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</si>
  <si>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</si>
  <si>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</si>
  <si>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</si>
  <si>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</si>
  <si>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</si>
  <si>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</si>
  <si>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</si>
  <si>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</si>
  <si>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</si>
  <si>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</si>
  <si>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</si>
  <si>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</si>
  <si>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</si>
  <si>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</si>
  <si>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</si>
  <si>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</si>
  <si>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</si>
  <si>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</si>
  <si>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</si>
  <si>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</si>
  <si>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</si>
  <si>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</si>
  <si>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</si>
  <si>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</si>
  <si>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</si>
  <si>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</si>
  <si>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</si>
  <si>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</si>
  <si>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</si>
  <si>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</si>
  <si>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</si>
  <si>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</si>
  <si>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</si>
  <si>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</si>
  <si>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</si>
  <si>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</si>
  <si>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</si>
  <si>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</si>
  <si>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</si>
  <si>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</si>
  <si>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</si>
  <si>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</si>
  <si>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</si>
  <si>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</si>
  <si>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</si>
  <si>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</si>
  <si>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</si>
  <si>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</si>
  <si>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</si>
  <si>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</si>
  <si>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</si>
  <si>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</si>
  <si>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</si>
  <si>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</si>
  <si>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</si>
  <si>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</si>
  <si>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</si>
  <si>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</si>
  <si>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</si>
  <si>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</si>
  <si>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</si>
  <si>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</si>
  <si>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</si>
  <si>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</si>
  <si>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</si>
  <si>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</si>
  <si>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</si>
  <si>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</si>
  <si>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</si>
  <si>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</si>
  <si>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</si>
  <si>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</si>
  <si>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</si>
  <si>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</si>
  <si>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</si>
  <si>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</si>
  <si>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</si>
  <si>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</si>
  <si>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</si>
  <si>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</si>
  <si>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</si>
  <si>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</si>
  <si>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</si>
  <si>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</si>
  <si>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</si>
  <si>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</si>
  <si>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</si>
  <si>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</si>
  <si>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</si>
  <si>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</si>
  <si>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</si>
  <si>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</si>
  <si>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</si>
  <si>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</si>
  <si>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</si>
  <si>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</si>
  <si>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</si>
  <si>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</si>
  <si>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</si>
  <si>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</si>
  <si>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</si>
  <si>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</si>
  <si>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</si>
  <si>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</si>
  <si>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</si>
  <si>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</si>
  <si>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</si>
  <si>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</si>
  <si>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</si>
  <si>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</si>
  <si>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</si>
  <si>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</si>
  <si>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</si>
  <si>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</si>
  <si>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</si>
  <si>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</si>
  <si>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</si>
  <si>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</si>
  <si>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</si>
  <si>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</si>
  <si>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</si>
  <si>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</si>
  <si>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</si>
  <si>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</si>
  <si>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</si>
  <si>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</si>
  <si>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</si>
  <si>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</si>
  <si>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</si>
  <si>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</si>
  <si>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</si>
  <si>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</si>
  <si>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</si>
  <si>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</si>
  <si>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</si>
  <si>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</si>
  <si>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</si>
  <si>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</si>
  <si>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</si>
  <si>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</si>
  <si>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</si>
  <si>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</si>
  <si>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</si>
  <si>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</si>
  <si>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</si>
  <si>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</si>
  <si>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</si>
  <si>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</si>
  <si>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</si>
  <si>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</si>
  <si>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</si>
  <si>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</si>
  <si>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</si>
  <si>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</si>
  <si>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</si>
  <si>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</si>
  <si>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</si>
  <si>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</si>
  <si>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</si>
  <si>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</si>
  <si>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</si>
  <si>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</si>
  <si>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</si>
  <si>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</si>
  <si>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</si>
  <si>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</si>
  <si>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</si>
  <si>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</si>
  <si>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</si>
  <si>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</si>
  <si>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</si>
  <si>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</si>
  <si>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</si>
  <si>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</si>
  <si>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</si>
  <si>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</si>
  <si>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</si>
  <si>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</si>
  <si>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</si>
  <si>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</si>
  <si>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</si>
  <si>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</si>
  <si>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</si>
  <si>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</si>
  <si>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</si>
  <si>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</si>
  <si>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</si>
  <si>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</si>
  <si>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</si>
  <si>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</si>
  <si>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</si>
  <si>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</si>
  <si>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</si>
  <si>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</si>
  <si>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</si>
  <si>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</si>
  <si>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</si>
  <si>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</si>
  <si>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</si>
  <si>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</si>
  <si>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</si>
  <si>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</si>
  <si>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</si>
  <si>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</si>
  <si>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</si>
  <si>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</si>
  <si>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</si>
  <si>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</si>
  <si>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</si>
  <si>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</si>
  <si>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</si>
  <si>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</si>
  <si>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</si>
  <si>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</si>
  <si>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</si>
  <si>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</si>
  <si>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</si>
  <si>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</si>
  <si>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</si>
  <si>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</si>
  <si>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</si>
  <si>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</si>
  <si>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</si>
  <si>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</si>
  <si>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</si>
  <si>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</si>
  <si>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</si>
  <si>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</si>
  <si>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</si>
  <si>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</si>
  <si>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</si>
  <si>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</si>
  <si>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</si>
  <si>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</si>
  <si>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</si>
  <si>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</si>
  <si>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</si>
  <si>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</si>
  <si>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</si>
  <si>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</si>
  <si>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</si>
  <si>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</si>
  <si>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</si>
  <si>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</si>
  <si>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</si>
  <si>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</si>
  <si>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</si>
  <si>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</si>
  <si>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</si>
  <si>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</si>
  <si>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</si>
  <si>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</si>
  <si>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</si>
  <si>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</si>
  <si>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</si>
  <si>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</si>
  <si>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</si>
  <si>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</si>
  <si>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</si>
  <si>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</si>
  <si>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</si>
  <si>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</si>
  <si>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</si>
  <si>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</si>
  <si>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</si>
  <si>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</si>
  <si>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</si>
  <si>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</si>
  <si>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</si>
  <si>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</si>
  <si>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</si>
  <si>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</si>
  <si>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</si>
  <si>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</si>
  <si>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</si>
  <si>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ZFN-ZGI</t>
  </si>
  <si>
    <t>ZFNZGI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</si>
  <si>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</si>
  <si>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</si>
  <si>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</si>
  <si>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</si>
  <si>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</si>
  <si>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</si>
  <si>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</si>
  <si>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</si>
  <si>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</si>
  <si>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</si>
  <si>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</si>
  <si>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</si>
  <si>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(Lucas)</t>
  </si>
  <si>
    <t>Solda - Condicionado à temperatura (Soldas na VIA1 e VIA2 / Sombra intervalo Expansão)</t>
  </si>
  <si>
    <t>Jusculio</t>
  </si>
  <si>
    <t>Substituição de dormentes na ponte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</si>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</sst>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4" fillId="18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zoomScaleNormal="100" workbookViewId="0">
      <pane xSplit="6" topLeftCell="W1" activePane="topRight" state="frozen"/>
      <selection pane="topRight" activeCell="A189" sqref="A189:XFD1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302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1458</v>
      </c>
      <c r="BK191" s="19" t="s">
        <v>1459</v>
      </c>
      <c r="BL191" s="17"/>
      <c r="BM191" s="144"/>
      <c r="BN191" s="144"/>
      <c r="BO191" s="144"/>
      <c r="BP191" s="19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/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1463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1464</v>
      </c>
      <c r="BK195" s="19" t="s">
        <v>1465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1465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1466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1467</v>
      </c>
      <c r="BK196" s="19" t="s">
        <v>1468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1468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1469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1470</v>
      </c>
      <c r="BK197" s="20" t="s">
        <v>1471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1472</v>
      </c>
      <c r="BK199" s="18" t="s">
        <v>1473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1474</v>
      </c>
      <c r="BK200" s="19" t="s">
        <v>1475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1475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1476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1477</v>
      </c>
      <c r="BK203" s="19" t="s">
        <v>1478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1478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1479</v>
      </c>
      <c r="BK204" s="19" t="s">
        <v>1480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1480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1481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1482</v>
      </c>
      <c r="N208" s="141" t="s">
        <v>1483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1484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1485</v>
      </c>
      <c r="N209" s="141" t="s">
        <v>1486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1487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 hidden="1">
      <c r="A212" s="147" t="str">
        <f>D212&amp;B212</f>
        <v>PEDRO (TP-696)</v>
      </c>
      <c r="B212" s="155"/>
      <c r="C212" s="156" t="str">
        <f>IF(BS_CONTROLE[[#This Row],[DATA]]="","",WEEKNUM(BS_CONTROLE[[#This Row],[DATA]]))</f>
        <v/>
      </c>
      <c r="D212" s="157" t="s">
        <v>1014</v>
      </c>
      <c r="E212" s="239">
        <v>152</v>
      </c>
      <c r="F212" s="142" t="s">
        <v>872</v>
      </c>
      <c r="G212" s="177" t="str">
        <f>IF(D212="","*",VLOOKUP(F212,BS_ATIVIDADE[],3,FALSE))</f>
        <v>SOLDA</v>
      </c>
      <c r="H212" s="200" t="s">
        <v>280</v>
      </c>
      <c r="I212" s="158" t="s">
        <v>517</v>
      </c>
      <c r="J212" s="141">
        <v>73</v>
      </c>
      <c r="K212" s="141">
        <v>153.68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2" s="118">
        <v>0.39583333333333331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1141</v>
      </c>
      <c r="W212" s="117" t="s">
        <v>1487</v>
      </c>
      <c r="X212" s="116" t="s">
        <v>519</v>
      </c>
      <c r="Y212" s="143"/>
      <c r="Z212" s="116" t="s">
        <v>520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7" t="s">
        <v>517</v>
      </c>
      <c r="AF212" s="117" t="s">
        <v>517</v>
      </c>
      <c r="AG212" s="141" t="s">
        <v>517</v>
      </c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152ZCT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ZCV-ZCT</v>
      </c>
      <c r="AN212" s="117" t="str">
        <f>IF(BS_CONTROLE[[#This Row],[SB]]=0, "-", BS_CONTROLE[[#This Row],[SB]])</f>
        <v>152ZCT</v>
      </c>
      <c r="AO212" s="117">
        <f>IF(BS_CONTROLE[[#This Row],[SUB]]=0, "-", BS_CONTROLE[[#This Row],[SUB]])</f>
        <v>73</v>
      </c>
      <c r="AP212" s="117">
        <f>BS_CONTROLE[[#This Row],[KM - Inicio]]</f>
        <v>153.68</v>
      </c>
      <c r="AQ212" s="117">
        <f>BS_CONTROLE[[#This Row],[KM - Inicio]]</f>
        <v>153.68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Pedro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>E4645974</v>
      </c>
      <c r="B213" s="155">
        <v>45974</v>
      </c>
      <c r="C213" s="156">
        <f>IF(BS_CONTROLE[[#This Row],[DATA]]="","",WEEKNUM(BS_CONTROLE[[#This Row],[DATA]]))</f>
        <v>46</v>
      </c>
      <c r="D213" s="157" t="s">
        <v>837</v>
      </c>
      <c r="E213" s="239">
        <v>168</v>
      </c>
      <c r="F213" s="142" t="s">
        <v>757</v>
      </c>
      <c r="G213" s="177" t="str">
        <f>IF(D213="","*",VLOOKUP(F213,BS_ATIVIDADE[],3,FALSE))</f>
        <v>TRILHEIRO - DESCARGA</v>
      </c>
      <c r="H213" s="200" t="s">
        <v>308</v>
      </c>
      <c r="I213" s="158" t="s">
        <v>308</v>
      </c>
      <c r="J213" s="141">
        <v>73</v>
      </c>
      <c r="K213" s="117">
        <v>149.9</v>
      </c>
      <c r="L213" s="117">
        <v>147.72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3" s="141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3" s="118">
        <v>0.29166666666666669</v>
      </c>
      <c r="P213" s="118">
        <v>0.125</v>
      </c>
      <c r="Q213" s="117">
        <f>8*312</f>
        <v>2496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1241</v>
      </c>
      <c r="W213" s="117" t="s">
        <v>1410</v>
      </c>
      <c r="X213" s="116" t="s">
        <v>519</v>
      </c>
      <c r="Y213" s="143" t="s">
        <v>522</v>
      </c>
      <c r="Z213" s="116" t="s">
        <v>514</v>
      </c>
      <c r="AA213" s="117" t="s">
        <v>1411</v>
      </c>
      <c r="AB213" s="115" t="s">
        <v>521</v>
      </c>
      <c r="AC213" s="115" t="s">
        <v>503</v>
      </c>
      <c r="AD213" s="119">
        <v>0.25</v>
      </c>
      <c r="AE213" s="117">
        <v>9214</v>
      </c>
      <c r="AF213" s="117" t="s">
        <v>1488</v>
      </c>
      <c r="AG213" s="141">
        <v>13</v>
      </c>
      <c r="AH213" s="16"/>
      <c r="AI213" s="140" t="str">
        <f>IF(BS_CONTROLE[[#This Row],[Atividade]]=0, "-", BS_CONTROLE[[#This Row],[Atividade]])</f>
        <v>TRILHEIRO - DESCARGA</v>
      </c>
      <c r="AJ213" s="9" t="str">
        <f>IF(BS_CONTROLE[[#This Row],[Atividade]]=0, "-", BS_CONTROLE[[#This Row],[Atividade]])</f>
        <v>TRILHEIRO - DESCARGA</v>
      </c>
      <c r="AK213" s="34" t="str">
        <f>BS_CONTROLE[[#This Row],[Local - Partida]]</f>
        <v>ZRU2</v>
      </c>
      <c r="AL213" s="34" t="str">
        <f>BS_CONTROLE[[#This Row],[Local - Encerramento]]</f>
        <v>ZRU2</v>
      </c>
      <c r="AM213" s="117" t="str">
        <f>IF(BS_CONTROLE[[#This Row],[Entre - Estações]]=0, "-", BS_CONTROLE[[#This Row],[Entre - Estações]])</f>
        <v>ZCV-ZCT</v>
      </c>
      <c r="AN213" s="117">
        <f>IF(BS_CONTROLE[[#This Row],[SB]]=0, "-", BS_CONTROLE[[#This Row],[SB]])</f>
        <v>146152</v>
      </c>
      <c r="AO213" s="117">
        <f>IF(BS_CONTROLE[[#This Row],[SUB]]=0, "-", BS_CONTROLE[[#This Row],[SUB]])</f>
        <v>73</v>
      </c>
      <c r="AP213" s="117">
        <f>BS_CONTROLE[[#This Row],[KM - Inicio]]</f>
        <v>149.9</v>
      </c>
      <c r="AQ213" s="117">
        <f>BS_CONTROLE[[#This Row],[KM - Inicio]]</f>
        <v>149.9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Nelson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DANILO (TP-837)45974</v>
      </c>
      <c r="B214" s="155">
        <v>45974</v>
      </c>
      <c r="C214" s="156">
        <f>IF(BS_CONTROLE[[#This Row],[DATA]]="","",WEEKNUM(BS_CONTROLE[[#This Row],[DATA]]))</f>
        <v>46</v>
      </c>
      <c r="D214" s="157" t="s">
        <v>946</v>
      </c>
      <c r="E214" s="239">
        <v>74</v>
      </c>
      <c r="F214" s="142" t="s">
        <v>823</v>
      </c>
      <c r="G214" s="177" t="str">
        <f>IF(D214="","*",VLOOKUP(F214,BS_ATIVIDADE[],3,FALSE))</f>
        <v>MODERNIZAÇÃO</v>
      </c>
      <c r="H214" s="200" t="s">
        <v>220</v>
      </c>
      <c r="I214" s="158" t="s">
        <v>517</v>
      </c>
      <c r="J214" s="141">
        <v>73</v>
      </c>
      <c r="K214" s="141">
        <v>56.296999999999997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4" s="118">
        <v>0.35416666666666669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1282</v>
      </c>
      <c r="W214" s="117" t="s">
        <v>1487</v>
      </c>
      <c r="X214" s="116" t="s">
        <v>519</v>
      </c>
      <c r="Y214" s="143" t="s">
        <v>522</v>
      </c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88" t="s">
        <v>517</v>
      </c>
      <c r="AF214" s="188" t="s">
        <v>517</v>
      </c>
      <c r="AG214" s="237" t="s">
        <v>517</v>
      </c>
      <c r="AH214" s="16"/>
      <c r="AI214" s="140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4" t="str">
        <f>BS_CONTROLE[[#This Row],[Local - Partida]]</f>
        <v>ZDGK58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ZDG-ZTN</v>
      </c>
      <c r="AN214" s="117" t="str">
        <f>IF(BS_CONTROLE[[#This Row],[SB]]=0, "-", BS_CONTROLE[[#This Row],[SB]])</f>
        <v>ZDGK58</v>
      </c>
      <c r="AO214" s="117">
        <f>IF(BS_CONTROLE[[#This Row],[SUB]]=0, "-", BS_CONTROLE[[#This Row],[SUB]])</f>
        <v>73</v>
      </c>
      <c r="AP214" s="117">
        <f>BS_CONTROLE[[#This Row],[KM - Inicio]]</f>
        <v>56.296999999999997</v>
      </c>
      <c r="AQ214" s="117">
        <f>BS_CONTROLE[[#This Row],[KM - Inicio]]</f>
        <v>56.296999999999997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Danilo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 hidden="1">
      <c r="A215" s="147" t="str">
        <f>D215&amp;B215</f>
        <v>IGOR (TF-660)45974</v>
      </c>
      <c r="B215" s="155">
        <v>45974</v>
      </c>
      <c r="C215" s="156">
        <f>IF(BS_CONTROLE[[#This Row],[DATA]]="","",WEEKNUM(BS_CONTROLE[[#This Row],[DATA]]))</f>
        <v>46</v>
      </c>
      <c r="D215" s="202" t="s">
        <v>965</v>
      </c>
      <c r="E215" s="239">
        <v>135</v>
      </c>
      <c r="F215" s="142" t="s">
        <v>823</v>
      </c>
      <c r="G215" s="177" t="str">
        <f>IF(D215="","*",VLOOKUP(F215,BS_ATIVIDADE[],3,FALSE))</f>
        <v>MODERNIZAÇÃO</v>
      </c>
      <c r="H215" s="200" t="s">
        <v>220</v>
      </c>
      <c r="I215" s="158" t="s">
        <v>517</v>
      </c>
      <c r="J215" s="141">
        <v>73</v>
      </c>
      <c r="K215" s="141">
        <v>55.252000000000002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5" s="118">
        <v>0.35416666666666669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1412</v>
      </c>
      <c r="W215" s="117" t="s">
        <v>1487</v>
      </c>
      <c r="X215" s="116" t="s">
        <v>519</v>
      </c>
      <c r="Y215" s="143" t="s">
        <v>522</v>
      </c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MODERNIZAÇÃO - SOLDA</v>
      </c>
      <c r="AJ215" s="9" t="str">
        <f>IF(BS_CONTROLE[[#This Row],[Atividade]]=0, "-", BS_CONTROLE[[#This Row],[Atividade]])</f>
        <v>MODERNIZAÇÃO - SOLDA</v>
      </c>
      <c r="AK215" s="34" t="str">
        <f>BS_CONTROLE[[#This Row],[Local - Partida]]</f>
        <v>ZDGK58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ZDG-ZTN</v>
      </c>
      <c r="AN215" s="117" t="str">
        <f>IF(BS_CONTROLE[[#This Row],[SB]]=0, "-", BS_CONTROLE[[#This Row],[SB]])</f>
        <v>ZDGK58</v>
      </c>
      <c r="AO215" s="117">
        <f>IF(BS_CONTROLE[[#This Row],[SUB]]=0, "-", BS_CONTROLE[[#This Row],[SUB]])</f>
        <v>73</v>
      </c>
      <c r="AP215" s="117">
        <f>BS_CONTROLE[[#This Row],[KM - Inicio]]</f>
        <v>55.252000000000002</v>
      </c>
      <c r="AQ215" s="117">
        <f>BS_CONTROLE[[#This Row],[KM - Inicio]]</f>
        <v>55.252000000000002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Igor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>ANTÔNIO (TP-713)45974</v>
      </c>
      <c r="B216" s="155">
        <v>45974</v>
      </c>
      <c r="C216" s="156">
        <f>IF(BS_CONTROLE[[#This Row],[DATA]]="","",WEEKNUM(BS_CONTROLE[[#This Row],[DATA]]))</f>
        <v>46</v>
      </c>
      <c r="D216" s="157" t="s">
        <v>935</v>
      </c>
      <c r="E216" s="239">
        <v>80</v>
      </c>
      <c r="F216" s="142" t="s">
        <v>872</v>
      </c>
      <c r="G216" s="177" t="str">
        <f>IF(D216="","*",VLOOKUP(F216,BS_ATIVIDADE[],3,FALSE))</f>
        <v>SOLDA</v>
      </c>
      <c r="H216" s="141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6" s="158" t="s">
        <v>517</v>
      </c>
      <c r="J216" s="141">
        <v>73</v>
      </c>
      <c r="K216" s="141">
        <v>15.7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6" s="118">
        <v>0.375</v>
      </c>
      <c r="P216" s="118">
        <v>0.125</v>
      </c>
      <c r="Q216" s="117">
        <v>2</v>
      </c>
      <c r="R216" s="10" t="str">
        <f>IFERROR(_xlfn.XLOOKUP(F216, BS_ATIVIDADE[ATIVIDADE],BS_ATIVIDADE[UNIDADE] ), "*")</f>
        <v>Nº DE SOLDA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1489</v>
      </c>
      <c r="W216" s="117" t="s">
        <v>1487</v>
      </c>
      <c r="X216" s="116" t="s">
        <v>519</v>
      </c>
      <c r="Y216" s="143" t="s">
        <v>522</v>
      </c>
      <c r="Z216" s="116" t="s">
        <v>514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4" t="str">
        <f>BS_CONTROLE[[#This Row],[Local - Partida]]</f>
        <v>K14K18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ZTO-ZDZ</v>
      </c>
      <c r="AN216" s="117" t="str">
        <f>IF(BS_CONTROLE[[#This Row],[SB]]=0, "-", BS_CONTROLE[[#This Row],[SB]])</f>
        <v>K14K18</v>
      </c>
      <c r="AO216" s="117">
        <f>IF(BS_CONTROLE[[#This Row],[SUB]]=0, "-", BS_CONTROLE[[#This Row],[SUB]])</f>
        <v>73</v>
      </c>
      <c r="AP216" s="117">
        <f>BS_CONTROLE[[#This Row],[KM - Inicio]]</f>
        <v>15.7</v>
      </c>
      <c r="AQ216" s="117">
        <f>BS_CONTROLE[[#This Row],[KM - Inicio]]</f>
        <v>15.7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Antònio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84"/>
        <v/>
      </c>
    </row>
    <row r="217" spans="1:72" hidden="1">
      <c r="A217" s="147" t="str">
        <f>D217&amp;B217</f>
        <v>EDVAN (TP-691)45974</v>
      </c>
      <c r="B217" s="155">
        <v>45974</v>
      </c>
      <c r="C217" s="156">
        <f>IF(BS_CONTROLE[[#This Row],[DATA]]="","",WEEKNUM(BS_CONTROLE[[#This Row],[DATA]]))</f>
        <v>46</v>
      </c>
      <c r="D217" s="157" t="s">
        <v>956</v>
      </c>
      <c r="E217" s="239">
        <v>172</v>
      </c>
      <c r="F217" s="142" t="s">
        <v>842</v>
      </c>
      <c r="G217" s="177" t="str">
        <f>IF(D217="","*",VLOOKUP(F217,BS_ATIVIDADE[],3,FALSE))</f>
        <v>ALÍVIO</v>
      </c>
      <c r="H217" s="141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7" s="158" t="s">
        <v>517</v>
      </c>
      <c r="J217" s="141">
        <v>73</v>
      </c>
      <c r="K217" s="141">
        <v>15.7</v>
      </c>
      <c r="L217" s="117" t="s">
        <v>517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7" s="118">
        <v>0.375</v>
      </c>
      <c r="P217" s="118">
        <v>0.125</v>
      </c>
      <c r="Q217" s="117">
        <v>312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1490</v>
      </c>
      <c r="W217" s="117" t="s">
        <v>1491</v>
      </c>
      <c r="X217" s="116" t="s">
        <v>519</v>
      </c>
      <c r="Y217" s="143" t="s">
        <v>522</v>
      </c>
      <c r="Z217" s="116" t="s">
        <v>514</v>
      </c>
      <c r="AA217" s="117" t="s">
        <v>517</v>
      </c>
      <c r="AB217" s="115" t="s">
        <v>517</v>
      </c>
      <c r="AC217" s="115" t="s">
        <v>517</v>
      </c>
      <c r="AD217" s="119" t="s">
        <v>517</v>
      </c>
      <c r="AE217" s="188" t="s">
        <v>517</v>
      </c>
      <c r="AF217" s="188" t="s">
        <v>517</v>
      </c>
      <c r="AG217" s="237" t="s">
        <v>517</v>
      </c>
      <c r="AH217" s="16"/>
      <c r="AI217" s="140" t="str">
        <f>IF(BS_CONTROLE[[#This Row],[Atividade]]=0, "-", BS_CONTROLE[[#This Row],[Atividade]])</f>
        <v>PDM - ALÍVIO DE TENSÃO</v>
      </c>
      <c r="AJ217" s="9" t="str">
        <f>IF(BS_CONTROLE[[#This Row],[Atividade]]=0, "-", BS_CONTROLE[[#This Row],[Atividade]])</f>
        <v>PDM - ALÍVIO DE TENSÃO</v>
      </c>
      <c r="AK217" s="34" t="str">
        <f>BS_CONTROLE[[#This Row],[Local - Partida]]</f>
        <v>K14K18</v>
      </c>
      <c r="AL217" s="34" t="str">
        <f>BS_CONTROLE[[#This Row],[Local - Encerramento]]</f>
        <v>-</v>
      </c>
      <c r="AM217" s="117" t="str">
        <f>IF(BS_CONTROLE[[#This Row],[Entre - Estações]]=0, "-", BS_CONTROLE[[#This Row],[Entre - Estações]])</f>
        <v>ZTO-ZDZ</v>
      </c>
      <c r="AN217" s="117" t="str">
        <f>IF(BS_CONTROLE[[#This Row],[SB]]=0, "-", BS_CONTROLE[[#This Row],[SB]])</f>
        <v>K14K18</v>
      </c>
      <c r="AO217" s="117">
        <f>IF(BS_CONTROLE[[#This Row],[SUB]]=0, "-", BS_CONTROLE[[#This Row],[SUB]])</f>
        <v>73</v>
      </c>
      <c r="AP217" s="117">
        <f>BS_CONTROLE[[#This Row],[KM - Inicio]]</f>
        <v>15.7</v>
      </c>
      <c r="AQ217" s="117">
        <f>BS_CONTROLE[[#This Row],[KM - Inicio]]</f>
        <v>15.7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Edvan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si="84"/>
        <v/>
      </c>
    </row>
    <row r="218" spans="1:72" hidden="1">
      <c r="A218" s="147" t="str">
        <f>D218&amp;B218</f>
        <v>A7445974</v>
      </c>
      <c r="B218" s="155">
        <v>45974</v>
      </c>
      <c r="C218" s="156">
        <f>IF(BS_CONTROLE[[#This Row],[DATA]]="","",WEEKNUM(BS_CONTROLE[[#This Row],[DATA]]))</f>
        <v>46</v>
      </c>
      <c r="D218" s="157" t="s">
        <v>808</v>
      </c>
      <c r="E218" s="239">
        <v>160</v>
      </c>
      <c r="F218" s="142" t="s">
        <v>711</v>
      </c>
      <c r="G218" s="177" t="str">
        <f>IF(D218="","*",VLOOKUP(F218,BS_ATIVIDADE[],3,FALSE))</f>
        <v>DETECÇÃO</v>
      </c>
      <c r="H218" s="200" t="s">
        <v>1492</v>
      </c>
      <c r="I218" s="158" t="s">
        <v>130</v>
      </c>
      <c r="J218" s="141">
        <v>70</v>
      </c>
      <c r="K218" s="141">
        <v>132</v>
      </c>
      <c r="L218" s="117" t="s">
        <v>517</v>
      </c>
      <c r="M218" s="141" t="s">
        <v>1493</v>
      </c>
      <c r="N218" s="141" t="s">
        <v>1494</v>
      </c>
      <c r="O218" s="118">
        <v>0.39583333333333331</v>
      </c>
      <c r="P218" s="118">
        <v>4.1666666666666664E-2</v>
      </c>
      <c r="Q218" s="117">
        <v>35</v>
      </c>
      <c r="R218" s="10" t="str">
        <f>IFERROR(_xlfn.XLOOKUP(F218, BS_ATIVIDADE[ATIVIDADE],BS_ATIVIDADE[UNIDADE] ), "*")</f>
        <v>KM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17" t="s">
        <v>1495</v>
      </c>
      <c r="W218" s="117" t="s">
        <v>1496</v>
      </c>
      <c r="X218" s="116" t="s">
        <v>513</v>
      </c>
      <c r="Y218" s="143" t="s">
        <v>512</v>
      </c>
      <c r="Z218" s="116" t="s">
        <v>514</v>
      </c>
      <c r="AA218" s="117">
        <v>1</v>
      </c>
      <c r="AB218" s="115" t="s">
        <v>509</v>
      </c>
      <c r="AC218" s="115" t="s">
        <v>503</v>
      </c>
      <c r="AD218" s="119">
        <v>0.3125</v>
      </c>
      <c r="AE218" s="117">
        <v>6294</v>
      </c>
      <c r="AF218" s="119" t="s">
        <v>517</v>
      </c>
      <c r="AG218" s="119" t="s">
        <v>517</v>
      </c>
      <c r="AH218" s="16"/>
      <c r="AI218" s="140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4" t="str">
        <f>BS_CONTROLE[[#This Row],[Local - Partida]]</f>
        <v>ZRX133</v>
      </c>
      <c r="AL218" s="34" t="str">
        <f>BS_CONTROLE[[#This Row],[Local - Encerramento]]</f>
        <v>ZIQ2</v>
      </c>
      <c r="AM218" s="117" t="str">
        <f>IF(BS_CONTROLE[[#This Row],[Entre - Estações]]=0, "-", BS_CONTROLE[[#This Row],[Entre - Estações]])</f>
        <v>ZRX-ZIQ</v>
      </c>
      <c r="AN218" s="117" t="str">
        <f>IF(BS_CONTROLE[[#This Row],[SB]]=0, "-", BS_CONTROLE[[#This Row],[SB]])</f>
        <v>ZRXZIQ</v>
      </c>
      <c r="AO218" s="117">
        <f>IF(BS_CONTROLE[[#This Row],[SUB]]=0, "-", BS_CONTROLE[[#This Row],[SUB]])</f>
        <v>70</v>
      </c>
      <c r="AP218" s="117">
        <f>BS_CONTROLE[[#This Row],[KM - Inicio]]</f>
        <v>132</v>
      </c>
      <c r="AQ218" s="117">
        <f>BS_CONTROLE[[#This Row],[KM - Inicio]]</f>
        <v>132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KM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87" t="str">
        <f>BS_CONTROLE[[#This Row],[Responsavel pelo boletim]]</f>
        <v>Claudemir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84"/>
        <v/>
      </c>
    </row>
    <row r="219" spans="1:72" hidden="1">
      <c r="A219" s="147" t="str">
        <f>D219&amp;B219</f>
        <v>EXPANSÃO TURMA 145974</v>
      </c>
      <c r="B219" s="155">
        <v>45974</v>
      </c>
      <c r="C219" s="156">
        <f>IF(BS_CONTROLE[[#This Row],[DATA]]="","",WEEKNUM(BS_CONTROLE[[#This Row],[DATA]]))</f>
        <v>46</v>
      </c>
      <c r="D219" s="157" t="s">
        <v>691</v>
      </c>
      <c r="E219" s="239">
        <v>160</v>
      </c>
      <c r="F219" s="142" t="s">
        <v>751</v>
      </c>
      <c r="G219" s="177" t="str">
        <f>IF(D219="","*",VLOOKUP(F219,BS_ATIVIDADE[],3,FALSE))</f>
        <v>EXPANSÃO</v>
      </c>
      <c r="H219" s="200" t="s">
        <v>96</v>
      </c>
      <c r="I219" s="158" t="s">
        <v>517</v>
      </c>
      <c r="J219" s="141">
        <v>70</v>
      </c>
      <c r="K219" s="141">
        <v>112.6</v>
      </c>
      <c r="L219" s="117">
        <v>112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19" s="118">
        <v>0.375</v>
      </c>
      <c r="P219" s="118">
        <v>0.125</v>
      </c>
      <c r="Q219" s="117">
        <v>3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17" t="s">
        <v>1476</v>
      </c>
      <c r="W219" s="117" t="s">
        <v>1182</v>
      </c>
      <c r="X219" s="116" t="s">
        <v>519</v>
      </c>
      <c r="Y219" s="143" t="s">
        <v>522</v>
      </c>
      <c r="Z219" s="116" t="s">
        <v>514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19" t="s">
        <v>517</v>
      </c>
      <c r="AF219" s="119" t="s">
        <v>517</v>
      </c>
      <c r="AG219" s="119" t="s">
        <v>517</v>
      </c>
      <c r="AH219" s="16"/>
      <c r="AI219" s="140" t="str">
        <f>IF(BS_CONTROLE[[#This Row],[Atividade]]=0, "-", BS_CONTROLE[[#This Row],[Atividade]])</f>
        <v>EXPANSÃO - SOLDA</v>
      </c>
      <c r="AJ219" s="9" t="str">
        <f>IF(BS_CONTROLE[[#This Row],[Atividade]]=0, "-", BS_CONTROLE[[#This Row],[Atividade]])</f>
        <v>EXPANSÃO - SOLDA</v>
      </c>
      <c r="AK219" s="34" t="str">
        <f>BS_CONTROLE[[#This Row],[Local - Partida]]</f>
        <v>111ZCD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ZLI-ZCD</v>
      </c>
      <c r="AN219" s="117" t="str">
        <f>IF(BS_CONTROLE[[#This Row],[SB]]=0, "-", BS_CONTROLE[[#This Row],[SB]])</f>
        <v>111ZCD</v>
      </c>
      <c r="AO219" s="117">
        <f>IF(BS_CONTROLE[[#This Row],[SUB]]=0, "-", BS_CONTROLE[[#This Row],[SUB]])</f>
        <v>70</v>
      </c>
      <c r="AP219" s="117">
        <f>BS_CONTROLE[[#This Row],[KM - Inicio]]</f>
        <v>112.6</v>
      </c>
      <c r="AQ219" s="117">
        <f>BS_CONTROLE[[#This Row],[KM - Inicio]]</f>
        <v>112.6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87" t="str">
        <f>BS_CONTROLE[[#This Row],[Responsavel pelo boletim]]</f>
        <v xml:space="preserve">Elder 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>V9245974</v>
      </c>
      <c r="B220" s="155">
        <v>45974</v>
      </c>
      <c r="C220" s="156">
        <f>IF(BS_CONTROLE[[#This Row],[DATA]]="","",WEEKNUM(BS_CONTROLE[[#This Row],[DATA]]))</f>
        <v>46</v>
      </c>
      <c r="D220" s="157" t="s">
        <v>893</v>
      </c>
      <c r="E220" s="239">
        <v>174</v>
      </c>
      <c r="F220" s="142" t="s">
        <v>795</v>
      </c>
      <c r="G220" s="177" t="str">
        <f>IF(D220="","*",VLOOKUP(F220,BS_ATIVIDADE[],3,FALSE))</f>
        <v>MECANIZAÇÃO - SOCADORA</v>
      </c>
      <c r="H220" s="200" t="s">
        <v>1268</v>
      </c>
      <c r="I220" s="200" t="s">
        <v>1268</v>
      </c>
      <c r="J220" s="141">
        <v>70</v>
      </c>
      <c r="K220" s="141">
        <v>101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0" s="118">
        <v>0.375</v>
      </c>
      <c r="P220" s="118">
        <v>0.16666666666666666</v>
      </c>
      <c r="Q220" s="117">
        <v>300</v>
      </c>
      <c r="R220" s="10" t="str">
        <f>IFERROR(_xlfn.XLOOKUP(F220, BS_ATIVIDADE[ATIVIDADE],BS_ATIVIDADE[UNIDADE] ), "*")</f>
        <v>M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0" s="117" t="s">
        <v>1497</v>
      </c>
      <c r="W220" s="117" t="s">
        <v>1498</v>
      </c>
      <c r="X220" s="116" t="s">
        <v>519</v>
      </c>
      <c r="Y220" s="143" t="s">
        <v>522</v>
      </c>
      <c r="Z220" s="116" t="s">
        <v>520</v>
      </c>
      <c r="AA220" s="117" t="s">
        <v>1499</v>
      </c>
      <c r="AB220" s="115" t="s">
        <v>509</v>
      </c>
      <c r="AC220" s="115" t="s">
        <v>503</v>
      </c>
      <c r="AD220" s="119">
        <v>0.33333333333333331</v>
      </c>
      <c r="AE220" s="117" t="s">
        <v>517</v>
      </c>
      <c r="AF220" s="117" t="s">
        <v>517</v>
      </c>
      <c r="AG220" s="141" t="s">
        <v>517</v>
      </c>
      <c r="AH220" s="16"/>
      <c r="AI220" s="140" t="str">
        <f>IF(BS_CONTROLE[[#This Row],[Atividade]]=0, "-", BS_CONTROLE[[#This Row],[Atividade]])</f>
        <v>MECANIZAÇÃO - SOCADORA</v>
      </c>
      <c r="AJ220" s="9" t="str">
        <f>IF(BS_CONTROLE[[#This Row],[Atividade]]=0, "-", BS_CONTROLE[[#This Row],[Atividade]])</f>
        <v>MECANIZAÇÃO - SOCADORA</v>
      </c>
      <c r="AK220" s="34" t="str">
        <f>BS_CONTROLE[[#This Row],[Local - Partida]]</f>
        <v>109111</v>
      </c>
      <c r="AL220" s="34" t="str">
        <f>BS_CONTROLE[[#This Row],[Local - Encerramento]]</f>
        <v>109111</v>
      </c>
      <c r="AM220" s="117" t="str">
        <f>IF(BS_CONTROLE[[#This Row],[Entre - Estações]]=0, "-", BS_CONTROLE[[#This Row],[Entre - Estações]])</f>
        <v>ZTT-ZLI</v>
      </c>
      <c r="AN220" s="117" t="str">
        <f>IF(BS_CONTROLE[[#This Row],[SB]]=0, "-", BS_CONTROLE[[#This Row],[SB]])</f>
        <v>100ZLI</v>
      </c>
      <c r="AO220" s="117">
        <f>IF(BS_CONTROLE[[#This Row],[SUB]]=0, "-", BS_CONTROLE[[#This Row],[SUB]])</f>
        <v>70</v>
      </c>
      <c r="AP220" s="117">
        <f>BS_CONTROLE[[#This Row],[KM - Inicio]]</f>
        <v>101</v>
      </c>
      <c r="AQ220" s="117">
        <f>BS_CONTROLE[[#This Row],[KM - Inicio]]</f>
        <v>101</v>
      </c>
      <c r="AR220" s="120"/>
      <c r="AS220" s="120"/>
      <c r="AT220" s="120"/>
      <c r="AU220" s="166"/>
      <c r="AV220" s="166"/>
      <c r="AW220" s="15"/>
      <c r="AX220" s="15"/>
      <c r="AY220" s="12">
        <f t="shared" si="57"/>
        <v>0</v>
      </c>
      <c r="AZ220" s="192"/>
      <c r="BA220" s="121"/>
      <c r="BB220" s="10" t="str">
        <f>IFERROR(_xlfn.XLOOKUP(AI220, BS_ATIVIDADE[ATIVIDADE],BS_ATIVIDADE[UNIDADE] ), "*")</f>
        <v>M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0" s="187" t="str">
        <f>BS_CONTROLE[[#This Row],[Responsavel pelo boletim]]</f>
        <v>Ednan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si="84"/>
        <v/>
      </c>
    </row>
    <row r="221" spans="1:72" hidden="1">
      <c r="A221" s="147" t="str">
        <f>D221&amp;B221</f>
        <v>KLECIO (TP-699)45974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982</v>
      </c>
      <c r="E221" s="239">
        <v>175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1" s="158" t="s">
        <v>517</v>
      </c>
      <c r="J221" s="141">
        <v>70</v>
      </c>
      <c r="K221" s="141">
        <v>105.20699999999999</v>
      </c>
      <c r="L221" s="117">
        <v>105.2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1" s="141" t="s">
        <v>1220</v>
      </c>
      <c r="O221" s="118">
        <v>0.375</v>
      </c>
      <c r="P221" s="118">
        <v>0.16666666666666666</v>
      </c>
      <c r="Q221" s="117">
        <v>3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1" s="117" t="s">
        <v>1435</v>
      </c>
      <c r="W221" s="117" t="s">
        <v>1500</v>
      </c>
      <c r="X221" s="116" t="s">
        <v>519</v>
      </c>
      <c r="Y221" s="143" t="s">
        <v>522</v>
      </c>
      <c r="Z221" s="116" t="s">
        <v>524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9" t="s">
        <v>517</v>
      </c>
      <c r="AF221" s="119" t="s">
        <v>517</v>
      </c>
      <c r="AG221" s="119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ZLI1061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ZLI</v>
      </c>
      <c r="AN221" s="117" t="str">
        <f>IF(BS_CONTROLE[[#This Row],[SB]]=0, "-", BS_CONTROLE[[#This Row],[SB]])</f>
        <v>ZLI1061/ZLI1062</v>
      </c>
      <c r="AO221" s="117">
        <f>IF(BS_CONTROLE[[#This Row],[SUB]]=0, "-", BS_CONTROLE[[#This Row],[SUB]])</f>
        <v>70</v>
      </c>
      <c r="AP221" s="117">
        <f>BS_CONTROLE[[#This Row],[KM - Inicio]]</f>
        <v>105.20699999999999</v>
      </c>
      <c r="AQ221" s="117">
        <f>BS_CONTROLE[[#This Row],[KM - Inicio]]</f>
        <v>105.20699999999999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1" s="187" t="str">
        <f>BS_CONTROLE[[#This Row],[Responsavel pelo boletim]]</f>
        <v>Klecio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4"/>
        <v/>
      </c>
    </row>
    <row r="222" spans="1:72" hidden="1">
      <c r="A222" s="147" t="str">
        <f>D222&amp;B222</f>
        <v>JUSCELIO (TF-658)45974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981</v>
      </c>
      <c r="E222" s="239">
        <v>177</v>
      </c>
      <c r="F222" s="142" t="s">
        <v>859</v>
      </c>
      <c r="G222" s="177" t="str">
        <f>IF(D222="","*",VLOOKUP(F222,BS_ATIVIDADE[],3,FALSE))</f>
        <v>DORMENTE - PONTE</v>
      </c>
      <c r="H222" s="200" t="s">
        <v>517</v>
      </c>
      <c r="I222" s="158" t="s">
        <v>517</v>
      </c>
      <c r="J222" s="141">
        <v>68</v>
      </c>
      <c r="K222" s="141">
        <v>58.3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2" s="118">
        <v>0.375</v>
      </c>
      <c r="P222" s="118">
        <v>4.1666666666666664E-2</v>
      </c>
      <c r="Q222" s="117">
        <v>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2" s="117" t="s">
        <v>1501</v>
      </c>
      <c r="W222" s="117" t="s">
        <v>1502</v>
      </c>
      <c r="X222" s="116" t="s">
        <v>519</v>
      </c>
      <c r="Y222" s="143" t="s">
        <v>522</v>
      </c>
      <c r="Z222" s="116" t="s">
        <v>525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17" t="s">
        <v>517</v>
      </c>
      <c r="AF222" s="117" t="s">
        <v>517</v>
      </c>
      <c r="AG222" s="141" t="s">
        <v>517</v>
      </c>
      <c r="AH222" s="16"/>
      <c r="AI222" s="140" t="str">
        <f>IF(BS_CONTROLE[[#This Row],[Atividade]]=0, "-", BS_CONTROLE[[#This Row],[Atividade]])</f>
        <v>PDM - DORMENTE - PONTE</v>
      </c>
      <c r="AJ222" s="9" t="str">
        <f>IF(BS_CONTROLE[[#This Row],[Atividade]]=0, "-", BS_CONTROLE[[#This Row],[Atividade]])</f>
        <v>PDM - DORMENTE - PONTE</v>
      </c>
      <c r="AK222" s="34" t="str">
        <f>BS_CONTROLE[[#This Row],[Local - Partida]]</f>
        <v>-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ZBM-ZHO</v>
      </c>
      <c r="AN222" s="117" t="str">
        <f>IF(BS_CONTROLE[[#This Row],[SB]]=0, "-", BS_CONTROLE[[#This Row],[SB]])</f>
        <v>K57ZHO</v>
      </c>
      <c r="AO222" s="117">
        <f>IF(BS_CONTROLE[[#This Row],[SUB]]=0, "-", BS_CONTROLE[[#This Row],[SUB]])</f>
        <v>68</v>
      </c>
      <c r="AP222" s="117">
        <f>BS_CONTROLE[[#This Row],[KM - Inicio]]</f>
        <v>58.3</v>
      </c>
      <c r="AQ222" s="117">
        <f>BS_CONTROLE[[#This Row],[KM - Inicio]]</f>
        <v>58.3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2" s="187" t="str">
        <f>BS_CONTROLE[[#This Row],[Responsavel pelo boletim]]</f>
        <v>Jusculio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5:AC226 AC241 AA251:AE251 AC269 AA113:AE113 AA138 AA144:AE144 AA142:AB142 AA187:AE189 AE192 AA191:AE191 AA206:AE207 AA209:AE210 AA212:AE212 AA193:AE194" name="Range1_1_7_35_1"/>
    <protectedRange sqref="AF27 AF35 AF125:AF128 AF121 AF165:AF168 AF136 AF251 AF113:AF119 AF144 AF187:AF189 AF191 AF206:AF207 AF209:AF210 AF212 AF193:AF194" name="Range1_1_8_28"/>
    <protectedRange sqref="AE37:AF37 AE231:AF231 AE248:AF248 AE263:AF263" name="Range1_1_7_3"/>
    <protectedRange sqref="V43:W43 V75:W75" name="Range1_1_6_1_1"/>
    <protectedRange sqref="AA48 AA76 AA120 AA118 AA226 AA241 AA269 AA57:AA59" name="Range1_1_7_1_1"/>
    <protectedRange sqref="AB48:AE48 AB76:AE76 AD114 AD128 AB120:AE120 AB118 AB226 AD226:AE226 AB241 AD241:AE241 AB269 AD269:AE269 AB57:AE59" name="Range1_1_7_34_2"/>
    <protectedRange sqref="AF48 AF76 AF120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4:V215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13:AC213 AA214:AE217" name="Range1_1_7_35_1_3"/>
    <protectedRange sqref="AF170:AF178 AF246 AF238 AF256 AF260 AF262 AF286 AF281 AF290 AF302 AF326 AF344 AF360 AF368 AF386:AF387 AF396:AF397 AF407 AF421 AF412 AF429:AF430 AF438 AF452 AF464 AF485 AF474 AF195:AF197 AF214:AF21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31:AD231 AA223:AE223 AA243:AE243 AA245:AE245 AA247:AE247 AC248:AD248 AA249:AE250 AA261:AE261 AC263:AD263 AA257:AE257 AA259:AE259 AA314:AE315 AA318:AE318 AA325:AE325 AA320:AE321 AA319 AA409 AA435 AA431:AE434 AA201:AE201 AC208:AE208" name="Range1_1_7_35_1_2_2"/>
    <protectedRange sqref="AF186 AF198 AF223 AF243 AF245 AF247 AF249:AF250 AF261 AF257 AF259 AF314:AF315 AF318 AF325 AF320:AF321 AF431:AF434 AF201 AF208" name="Range1_1_8_28_2_2"/>
    <protectedRange sqref="V194:W194 V243:W243 V193 V191:W191 V212" name="Range1_1_6_5_1"/>
    <protectedRange sqref="V135:V136 V138 V205 V199" name="Range1_1_6"/>
    <protectedRange sqref="V202:W202" name="Range1_1_6_5_3"/>
    <protectedRange sqref="X202 X230:X233 X251 X239 X248 X236 X263 X283 X208 X213 X222" name="Range1_1_7_1"/>
    <protectedRange sqref="AA202:AE202" name="Range1_1_7_35_1_3_3"/>
    <protectedRange sqref="AF202" name="Range1_1_8_28_3_3"/>
    <protectedRange sqref="W223" name="Range1_1_6_5_4"/>
    <protectedRange sqref="AA232:AE232 AA235:AE236 AA283:AE283 AD284:AE284 AB319:AE319 AB409:AE409 AB435:AE435 AD213:AE213" name="Range1_1_7_35_1_2_2_1"/>
    <protectedRange sqref="AF232 AF235:AF236 AF283:AF284 AF319 AF409 AF435 AF213" name="Range1_1_8_28_2_2_1"/>
    <protectedRange sqref="V203 V233:W233 V217:W217 V222:W222 V218:V219" name="Range1_1_6_5_2_1"/>
    <protectedRange sqref="AA233:AC233 AA222:AC222" name="Range1_1_7_35_1_3_4"/>
    <protectedRange sqref="AD233:AE233 AD222:AE222" name="Range1_1_7_35_1_3_1_1"/>
    <protectedRange sqref="AF233 AF222" name="Range1_1_8_28_3_1_1"/>
    <protectedRange sqref="V226:W226 V234:W235 V241:W241 V216:W216 W214:W215" name="Range1_1_6_5_5"/>
    <protectedRange sqref="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3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9" operator="equal">
      <formula>"NÃO"</formula>
    </cfRule>
    <cfRule type="cellIs" dxfId="235" priority="510" operator="equal">
      <formula>"SIM"</formula>
    </cfRule>
  </conditionalFormatting>
  <conditionalFormatting sqref="AZ360:AZ818 AZ6:AZ358">
    <cfRule type="expression" dxfId="234" priority="42965">
      <formula>#REF!=1</formula>
    </cfRule>
  </conditionalFormatting>
  <conditionalFormatting sqref="BF65 V65 U6:U64 U66:U820 AY6:AY839 BE6:BE839">
    <cfRule type="cellIs" dxfId="233" priority="42949" operator="equal">
      <formula>"ERRO"</formula>
    </cfRule>
  </conditionalFormatting>
  <conditionalFormatting sqref="BQ6:BQ191 BQ193:BQ822">
    <cfRule type="cellIs" dxfId="232" priority="42944" operator="equal">
      <formula>"Produção e Intervalo"</formula>
    </cfRule>
    <cfRule type="cellIs" dxfId="231" priority="42945" operator="equal">
      <formula>"Aderente"</formula>
    </cfRule>
    <cfRule type="cellIs" dxfId="230" priority="42946" operator="equal">
      <formula>"Intervalo"</formula>
    </cfRule>
    <cfRule type="cellIs" dxfId="229" priority="42947" operator="equal">
      <formula>"Produção"</formula>
    </cfRule>
    <cfRule type="cellIs" dxfId="228" priority="42948" operator="equal">
      <formula>"ERRO"</formula>
    </cfRule>
  </conditionalFormatting>
  <conditionalFormatting sqref="BR6:BS839">
    <cfRule type="cellIs" dxfId="227" priority="42926" operator="equal">
      <formula>"*"</formula>
    </cfRule>
    <cfRule type="cellIs" dxfId="226" priority="42927" operator="greaterThanOrEqual">
      <formula>1</formula>
    </cfRule>
    <cfRule type="cellIs" dxfId="225" priority="42928" operator="lessThan">
      <formula>1</formula>
    </cfRule>
  </conditionalFormatting>
  <conditionalFormatting sqref="BH821 BH444:BH818 BH6:BH27 BH28:BI34 BH35:BH84 BH85:BI88 BH89:BH441">
    <cfRule type="iconSet" priority="44749">
      <iconSet showValue="0">
        <cfvo type="percent" val="0"/>
        <cfvo type="num" val="1"/>
        <cfvo type="num" val="1" gte="0"/>
      </iconSet>
    </cfRule>
    <cfRule type="iconSet" priority="4475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6">
      <formula>#REF!=1</formula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97:BP198 BP188:BP189">
    <cfRule type="iconSet" priority="44800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6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7" operator="equal">
      <formula>"OPORTUNIDADE"</formula>
    </cfRule>
  </conditionalFormatting>
  <conditionalFormatting sqref="Z225">
    <cfRule type="cellIs" dxfId="222" priority="345" operator="equal">
      <formula>"NÃO"</formula>
    </cfRule>
    <cfRule type="cellIs" dxfId="221" priority="346" operator="equal">
      <formula>"SIM"</formula>
    </cfRule>
  </conditionalFormatting>
  <conditionalFormatting sqref="Z227">
    <cfRule type="cellIs" dxfId="220" priority="344" operator="equal">
      <formula>"OPORTUNIDADE"</formula>
    </cfRule>
  </conditionalFormatting>
  <conditionalFormatting sqref="Z227">
    <cfRule type="cellIs" dxfId="219" priority="342" operator="equal">
      <formula>"NÃO"</formula>
    </cfRule>
    <cfRule type="cellIs" dxfId="218" priority="343" operator="equal">
      <formula>"SIM"</formula>
    </cfRule>
  </conditionalFormatting>
  <conditionalFormatting sqref="BP21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7" operator="equal">
      <formula>"OPORTUNIDADE"</formula>
    </cfRule>
  </conditionalFormatting>
  <conditionalFormatting sqref="Y225">
    <cfRule type="cellIs" dxfId="216" priority="335" operator="equal">
      <formula>"NÃO"</formula>
    </cfRule>
    <cfRule type="cellIs" dxfId="215" priority="336" operator="equal">
      <formula>"SIM"</formula>
    </cfRule>
  </conditionalFormatting>
  <conditionalFormatting sqref="Y227">
    <cfRule type="cellIs" dxfId="214" priority="334" operator="equal">
      <formula>"OPORTUNIDADE"</formula>
    </cfRule>
  </conditionalFormatting>
  <conditionalFormatting sqref="Y227">
    <cfRule type="cellIs" dxfId="213" priority="332" operator="equal">
      <formula>"NÃO"</formula>
    </cfRule>
    <cfRule type="cellIs" dxfId="212" priority="333" operator="equal">
      <formula>"SIM"</formula>
    </cfRule>
  </conditionalFormatting>
  <conditionalFormatting sqref="BP2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3" operator="equal">
      <formula>"OPORTUNIDADE"</formula>
    </cfRule>
  </conditionalFormatting>
  <conditionalFormatting sqref="Z244">
    <cfRule type="cellIs" dxfId="210" priority="281" operator="equal">
      <formula>"NÃO"</formula>
    </cfRule>
    <cfRule type="cellIs" dxfId="209" priority="282" operator="equal">
      <formula>"SIM"</formula>
    </cfRule>
  </conditionalFormatting>
  <conditionalFormatting sqref="Y244:Y248">
    <cfRule type="cellIs" dxfId="208" priority="280" operator="equal">
      <formula>"OPORTUNIDADE"</formula>
    </cfRule>
  </conditionalFormatting>
  <conditionalFormatting sqref="Y244:Y248">
    <cfRule type="cellIs" dxfId="207" priority="278" operator="equal">
      <formula>"NÃO"</formula>
    </cfRule>
    <cfRule type="cellIs" dxfId="206" priority="279" operator="equal">
      <formula>"SIM"</formula>
    </cfRule>
  </conditionalFormatting>
  <conditionalFormatting sqref="Y242">
    <cfRule type="cellIs" dxfId="205" priority="277" operator="equal">
      <formula>"OPORTUNIDADE"</formula>
    </cfRule>
  </conditionalFormatting>
  <conditionalFormatting sqref="Y242">
    <cfRule type="cellIs" dxfId="204" priority="275" operator="equal">
      <formula>"NÃO"</formula>
    </cfRule>
    <cfRule type="cellIs" dxfId="203" priority="276" operator="equal">
      <formula>"SIM"</formula>
    </cfRule>
  </conditionalFormatting>
  <conditionalFormatting sqref="Y241">
    <cfRule type="cellIs" dxfId="202" priority="274" operator="equal">
      <formula>"OPORTUNIDADE"</formula>
    </cfRule>
  </conditionalFormatting>
  <conditionalFormatting sqref="Y241">
    <cfRule type="cellIs" dxfId="201" priority="272" operator="equal">
      <formula>"NÃO"</formula>
    </cfRule>
    <cfRule type="cellIs" dxfId="200" priority="273" operator="equal">
      <formula>"SIM"</formula>
    </cfRule>
  </conditionalFormatting>
  <conditionalFormatting sqref="Y240">
    <cfRule type="cellIs" dxfId="199" priority="271" operator="equal">
      <formula>"OPORTUNIDADE"</formula>
    </cfRule>
  </conditionalFormatting>
  <conditionalFormatting sqref="Y240">
    <cfRule type="cellIs" dxfId="198" priority="269" operator="equal">
      <formula>"NÃO"</formula>
    </cfRule>
    <cfRule type="cellIs" dxfId="197" priority="270" operator="equal">
      <formula>"SIM"</formula>
    </cfRule>
  </conditionalFormatting>
  <conditionalFormatting sqref="Y239">
    <cfRule type="cellIs" dxfId="196" priority="268" operator="equal">
      <formula>"OPORTUNIDADE"</formula>
    </cfRule>
  </conditionalFormatting>
  <conditionalFormatting sqref="Y239">
    <cfRule type="cellIs" dxfId="195" priority="266" operator="equal">
      <formula>"NÃO"</formula>
    </cfRule>
    <cfRule type="cellIs" dxfId="194" priority="267" operator="equal">
      <formula>"SIM"</formula>
    </cfRule>
  </conditionalFormatting>
  <conditionalFormatting sqref="Y238">
    <cfRule type="cellIs" dxfId="193" priority="265" operator="equal">
      <formula>"OPORTUNIDADE"</formula>
    </cfRule>
  </conditionalFormatting>
  <conditionalFormatting sqref="Y238">
    <cfRule type="cellIs" dxfId="192" priority="263" operator="equal">
      <formula>"NÃO"</formula>
    </cfRule>
    <cfRule type="cellIs" dxfId="191" priority="264" operator="equal">
      <formula>"SIM"</formula>
    </cfRule>
  </conditionalFormatting>
  <conditionalFormatting sqref="Y237">
    <cfRule type="cellIs" dxfId="190" priority="262" operator="equal">
      <formula>"OPORTUNIDADE"</formula>
    </cfRule>
  </conditionalFormatting>
  <conditionalFormatting sqref="Y237">
    <cfRule type="cellIs" dxfId="189" priority="260" operator="equal">
      <formula>"NÃO"</formula>
    </cfRule>
    <cfRule type="cellIs" dxfId="188" priority="261" operator="equal">
      <formula>"SIM"</formula>
    </cfRule>
  </conditionalFormatting>
  <conditionalFormatting sqref="BQ192">
    <cfRule type="cellIs" dxfId="187" priority="255" operator="equal">
      <formula>"Produção e Intervalo"</formula>
    </cfRule>
    <cfRule type="cellIs" dxfId="186" priority="256" operator="equal">
      <formula>"Aderente"</formula>
    </cfRule>
    <cfRule type="cellIs" dxfId="185" priority="257" operator="equal">
      <formula>"Intervalo"</formula>
    </cfRule>
    <cfRule type="cellIs" dxfId="184" priority="258" operator="equal">
      <formula>"Produção"</formula>
    </cfRule>
    <cfRule type="cellIs" dxfId="183" priority="259" operator="equal">
      <formula>"ERRO"</formula>
    </cfRule>
  </conditionalFormatting>
  <conditionalFormatting sqref="BJ203:BK20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8" operator="equal">
      <formula>"OPORTUNIDADE"</formula>
    </cfRule>
  </conditionalFormatting>
  <conditionalFormatting sqref="Y255">
    <cfRule type="cellIs" dxfId="181" priority="246" operator="equal">
      <formula>"NÃO"</formula>
    </cfRule>
    <cfRule type="cellIs" dxfId="180" priority="247" operator="equal">
      <formula>"SIM"</formula>
    </cfRule>
  </conditionalFormatting>
  <conditionalFormatting sqref="Y263">
    <cfRule type="cellIs" dxfId="179" priority="242" operator="equal">
      <formula>"OPORTUNIDADE"</formula>
    </cfRule>
  </conditionalFormatting>
  <conditionalFormatting sqref="Y263">
    <cfRule type="cellIs" dxfId="178" priority="240" operator="equal">
      <formula>"NÃO"</formula>
    </cfRule>
    <cfRule type="cellIs" dxfId="177" priority="241" operator="equal">
      <formula>"SIM"</formula>
    </cfRule>
  </conditionalFormatting>
  <conditionalFormatting sqref="BP2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3" operator="equal">
      <formula>"OPORTUNIDADE"</formula>
    </cfRule>
  </conditionalFormatting>
  <conditionalFormatting sqref="Y275:Z275">
    <cfRule type="cellIs" dxfId="175" priority="221" operator="equal">
      <formula>"NÃO"</formula>
    </cfRule>
    <cfRule type="cellIs" dxfId="174" priority="222" operator="equal">
      <formula>"SIM"</formula>
    </cfRule>
  </conditionalFormatting>
  <conditionalFormatting sqref="BP25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6" operator="equal">
      <formula>"OPORTUNIDADE"</formula>
    </cfRule>
  </conditionalFormatting>
  <conditionalFormatting sqref="Z272">
    <cfRule type="cellIs" dxfId="172" priority="214" operator="equal">
      <formula>"NÃO"</formula>
    </cfRule>
    <cfRule type="cellIs" dxfId="171" priority="215" operator="equal">
      <formula>"SIM"</formula>
    </cfRule>
  </conditionalFormatting>
  <conditionalFormatting sqref="BK28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5" operator="equal">
      <formula>"OPORTUNIDADE"</formula>
    </cfRule>
  </conditionalFormatting>
  <conditionalFormatting sqref="Y6:Z25">
    <cfRule type="cellIs" dxfId="169" priority="163" operator="equal">
      <formula>"NÃO"</formula>
    </cfRule>
    <cfRule type="cellIs" dxfId="168" priority="164" operator="equal">
      <formula>"SIM"</formula>
    </cfRule>
  </conditionalFormatting>
  <conditionalFormatting sqref="Z18">
    <cfRule type="cellIs" dxfId="167" priority="162" operator="equal">
      <formula>"OPORTUNIDADE"</formula>
    </cfRule>
  </conditionalFormatting>
  <conditionalFormatting sqref="Z18">
    <cfRule type="cellIs" dxfId="166" priority="160" operator="equal">
      <formula>"NÃO"</formula>
    </cfRule>
    <cfRule type="cellIs" dxfId="165" priority="161" operator="equal">
      <formula>"SIM"</formula>
    </cfRule>
  </conditionalFormatting>
  <conditionalFormatting sqref="Y18">
    <cfRule type="cellIs" dxfId="164" priority="159" operator="equal">
      <formula>"OPORTUNIDADE"</formula>
    </cfRule>
  </conditionalFormatting>
  <conditionalFormatting sqref="Y18">
    <cfRule type="cellIs" dxfId="163" priority="157" operator="equal">
      <formula>"NÃO"</formula>
    </cfRule>
    <cfRule type="cellIs" dxfId="162" priority="158" operator="equal">
      <formula>"SIM"</formula>
    </cfRule>
  </conditionalFormatting>
  <conditionalFormatting sqref="Z23">
    <cfRule type="cellIs" dxfId="161" priority="156" operator="equal">
      <formula>"OPORTUNIDADE"</formula>
    </cfRule>
  </conditionalFormatting>
  <conditionalFormatting sqref="Z23">
    <cfRule type="cellIs" dxfId="160" priority="154" operator="equal">
      <formula>"NÃO"</formula>
    </cfRule>
    <cfRule type="cellIs" dxfId="159" priority="155" operator="equal">
      <formula>"SIM"</formula>
    </cfRule>
  </conditionalFormatting>
  <conditionalFormatting sqref="Y23">
    <cfRule type="cellIs" dxfId="158" priority="153" operator="equal">
      <formula>"OPORTUNIDADE"</formula>
    </cfRule>
  </conditionalFormatting>
  <conditionalFormatting sqref="Y23">
    <cfRule type="cellIs" dxfId="157" priority="151" operator="equal">
      <formula>"NÃO"</formula>
    </cfRule>
    <cfRule type="cellIs" dxfId="156" priority="152" operator="equal">
      <formula>"SIM"</formula>
    </cfRule>
  </conditionalFormatting>
  <conditionalFormatting sqref="BK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F114:F448 AI6:AI839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1503</v>
      </c>
      <c r="D5" s="296"/>
      <c r="E5" s="296"/>
      <c r="F5" s="296"/>
      <c r="G5" s="296"/>
      <c r="H5" s="296"/>
      <c r="I5" s="296"/>
      <c r="J5" s="297"/>
      <c r="K5" s="298" t="s">
        <v>1504</v>
      </c>
      <c r="L5" s="299"/>
      <c r="M5" s="299"/>
      <c r="N5" s="299"/>
      <c r="O5" s="300" t="s">
        <v>1505</v>
      </c>
      <c r="P5" s="301"/>
    </row>
    <row r="6" spans="1:16" s="81" customFormat="1" ht="15" customHeight="1">
      <c r="A6" s="73" t="s">
        <v>1506</v>
      </c>
      <c r="B6" s="82" t="s">
        <v>1507</v>
      </c>
      <c r="C6" s="83" t="s">
        <v>1062</v>
      </c>
      <c r="D6" s="84" t="s">
        <v>1063</v>
      </c>
      <c r="E6" s="83" t="s">
        <v>1508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1509</v>
      </c>
      <c r="M6" s="87" t="s">
        <v>708</v>
      </c>
      <c r="N6" s="88" t="s">
        <v>1057</v>
      </c>
      <c r="O6" s="204" t="s">
        <v>1100</v>
      </c>
      <c r="P6" s="149" t="s">
        <v>1510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1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283.3</v>
      </c>
      <c r="N212" s="90" t="str">
        <f>IF(SP_NORTE!AM211="","*",SP_NORTE!AM211)</f>
        <v>ZKY-ZZM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PEDRO (TP-696)</v>
      </c>
      <c r="F213" s="90" t="str">
        <f>IF(SP_NORTE!H212="","*",SP_NORTE!H212)</f>
        <v>152ZCT</v>
      </c>
      <c r="G213" s="90" t="str">
        <f>IF(SP_NORTE!M212="","*",SP_NORTE!M212)</f>
        <v>ZCV-ZCT</v>
      </c>
      <c r="H213" s="129">
        <f>IF(SP_NORTE!K212="","*",SP_NORTE!K212)</f>
        <v>153.68</v>
      </c>
      <c r="I213" s="126">
        <f>IF(SP_NORTE!O212="","*",SP_NORTE!O212)</f>
        <v>0.39583333333333331</v>
      </c>
      <c r="J213" s="126">
        <f>IF(SP_NORTE!P212="","*",SP_NORTE!P212)</f>
        <v>6.25E-2</v>
      </c>
      <c r="K213" s="90" t="str">
        <f>IF(SP_NORTE!AK212="","*",SP_NORTE!AK212)</f>
        <v>152ZCT</v>
      </c>
      <c r="L213" s="90" t="str">
        <f>IF(SP_NORTE!AM212="","*",SP_NORTE!AM212)</f>
        <v>ZCV-ZCT</v>
      </c>
      <c r="M213" s="90">
        <f>IF(SP_NORTE!AP212="","*",SP_NORTE!AP212)</f>
        <v>153.68</v>
      </c>
      <c r="N213" s="90" t="str">
        <f>IF(SP_NORTE!AM212="","*",SP_NORTE!AM212)</f>
        <v>ZCV-ZCT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E46</v>
      </c>
      <c r="F214" s="90" t="str">
        <f>IF(SP_NORTE!H213="","*",SP_NORTE!H213)</f>
        <v>ZRU2</v>
      </c>
      <c r="G214" s="90" t="str">
        <f>IF(SP_NORTE!M213="","*",SP_NORTE!M213)</f>
        <v>ZCV-ZCT</v>
      </c>
      <c r="H214" s="129">
        <f>IF(SP_NORTE!K213="","*",SP_NORTE!K213)</f>
        <v>149.9</v>
      </c>
      <c r="I214" s="126">
        <f>IF(SP_NORTE!O213="","*",SP_NORTE!O213)</f>
        <v>0.29166666666666669</v>
      </c>
      <c r="J214" s="126">
        <f>IF(SP_NORTE!P213="","*",SP_NORTE!P213)</f>
        <v>0.125</v>
      </c>
      <c r="K214" s="90" t="str">
        <f>IF(SP_NORTE!AK213="","*",SP_NORTE!AK213)</f>
        <v>ZRU2</v>
      </c>
      <c r="L214" s="90" t="str">
        <f>IF(SP_NORTE!AM213="","*",SP_NORTE!AM213)</f>
        <v>ZCV-ZCT</v>
      </c>
      <c r="M214" s="90">
        <f>IF(SP_NORTE!AP213="","*",SP_NORTE!AP213)</f>
        <v>149.9</v>
      </c>
      <c r="N214" s="90" t="str">
        <f>IF(SP_NORTE!AM213="","*",SP_NORTE!AM213)</f>
        <v>ZCV-ZCT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ZCZ-ZTI</v>
      </c>
      <c r="E215" s="90" t="str">
        <f>IF(SP_NORTE!D214="","*",SP_NORTE!D214)</f>
        <v>DANILO (TP-837)</v>
      </c>
      <c r="F215" s="90" t="str">
        <f>IF(SP_NORTE!H214="","*",SP_NORTE!H214)</f>
        <v>ZDGK58</v>
      </c>
      <c r="G215" s="90" t="str">
        <f>IF(SP_NORTE!M214="","*",SP_NORTE!M214)</f>
        <v>ZDG-ZTN</v>
      </c>
      <c r="H215" s="129">
        <f>IF(SP_NORTE!K214="","*",SP_NORTE!K214)</f>
        <v>56.296999999999997</v>
      </c>
      <c r="I215" s="126">
        <f>IF(SP_NORTE!O214="","*",SP_NORTE!O214)</f>
        <v>0.35416666666666669</v>
      </c>
      <c r="J215" s="126">
        <f>IF(SP_NORTE!P214="","*",SP_NORTE!P214)</f>
        <v>6.25E-2</v>
      </c>
      <c r="K215" s="90" t="str">
        <f>IF(SP_NORTE!AK214="","*",SP_NORTE!AK214)</f>
        <v>ZDGK58</v>
      </c>
      <c r="L215" s="90" t="str">
        <f>IF(SP_NORTE!AM214="","*",SP_NORTE!AM214)</f>
        <v>ZDG-ZTN</v>
      </c>
      <c r="M215" s="90">
        <f>IF(SP_NORTE!AP214="","*",SP_NORTE!AP214)</f>
        <v>56.296999999999997</v>
      </c>
      <c r="N215" s="90" t="str">
        <f>IF(SP_NORTE!AM214="","*",SP_NORTE!AM214)</f>
        <v>ZDG-ZTN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>
        <f>IF(SP_NORTE!B215="","*",SP_NORTE!B215)</f>
        <v>45974</v>
      </c>
      <c r="B216" s="90" t="str">
        <f>IF(SP_NORTE!X215="","*",SP_NORTE!X215)</f>
        <v>Oportunidade</v>
      </c>
      <c r="C216" s="90" t="str">
        <f>IF(SP_NORTE!S215="","*",SP_NORTE!S215)</f>
        <v>SP NORTE</v>
      </c>
      <c r="D216" s="90" t="str">
        <f>IF(SP_NORTE!T215="","*",SP_NORTE!T215)</f>
        <v>ZCZ-ZTI</v>
      </c>
      <c r="E216" s="90" t="str">
        <f>IF(SP_NORTE!D215="","*",SP_NORTE!D215)</f>
        <v>IGOR (TF-660)</v>
      </c>
      <c r="F216" s="90" t="str">
        <f>IF(SP_NORTE!H215="","*",SP_NORTE!H215)</f>
        <v>ZDGK58</v>
      </c>
      <c r="G216" s="90" t="str">
        <f>IF(SP_NORTE!M215="","*",SP_NORTE!M215)</f>
        <v>ZDG-ZTN</v>
      </c>
      <c r="H216" s="129">
        <f>IF(SP_NORTE!K215="","*",SP_NORTE!K215)</f>
        <v>55.252000000000002</v>
      </c>
      <c r="I216" s="126">
        <f>IF(SP_NORTE!O215="","*",SP_NORTE!O215)</f>
        <v>0.35416666666666669</v>
      </c>
      <c r="J216" s="126">
        <f>IF(SP_NORTE!P215="","*",SP_NORTE!P215)</f>
        <v>6.25E-2</v>
      </c>
      <c r="K216" s="90" t="str">
        <f>IF(SP_NORTE!AK215="","*",SP_NORTE!AK215)</f>
        <v>ZDGK58</v>
      </c>
      <c r="L216" s="90" t="str">
        <f>IF(SP_NORTE!AM215="","*",SP_NORTE!AM215)</f>
        <v>ZDG-ZTN</v>
      </c>
      <c r="M216" s="90">
        <f>IF(SP_NORTE!AP215="","*",SP_NORTE!AP215)</f>
        <v>55.252000000000002</v>
      </c>
      <c r="N216" s="90" t="str">
        <f>IF(SP_NORTE!AM215="","*",SP_NORTE!AM215)</f>
        <v>ZDG-ZTN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ZCZ-ZTI</v>
      </c>
      <c r="E217" s="90" t="str">
        <f>IF(SP_NORTE!D216="","*",SP_NORTE!D216)</f>
        <v>ANTÔNIO (TP-713)</v>
      </c>
      <c r="F217" s="90" t="str">
        <f>IF(SP_NORTE!H216="","*",SP_NORTE!H216)</f>
        <v>K14K18</v>
      </c>
      <c r="G217" s="90" t="str">
        <f>IF(SP_NORTE!M216="","*",SP_NORTE!M216)</f>
        <v>ZTO-ZDZ</v>
      </c>
      <c r="H217" s="129">
        <f>IF(SP_NORTE!K216="","*",SP_NORTE!K216)</f>
        <v>15.7</v>
      </c>
      <c r="I217" s="126">
        <f>IF(SP_NORTE!O216="","*",SP_NORTE!O216)</f>
        <v>0.375</v>
      </c>
      <c r="J217" s="126">
        <f>IF(SP_NORTE!P216="","*",SP_NORTE!P216)</f>
        <v>0.125</v>
      </c>
      <c r="K217" s="90" t="str">
        <f>IF(SP_NORTE!AK216="","*",SP_NORTE!AK216)</f>
        <v>K14K18</v>
      </c>
      <c r="L217" s="90" t="str">
        <f>IF(SP_NORTE!AM216="","*",SP_NORTE!AM216)</f>
        <v>ZTO-ZDZ</v>
      </c>
      <c r="M217" s="90">
        <f>IF(SP_NORTE!AP216="","*",SP_NORTE!AP216)</f>
        <v>15.7</v>
      </c>
      <c r="N217" s="90" t="str">
        <f>IF(SP_NORTE!AM216="","*",SP_NORTE!AM216)</f>
        <v>ZTO-ZDZ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EDVAN (TP-691)</v>
      </c>
      <c r="F218" s="90" t="str">
        <f>IF(SP_NORTE!H217="","*",SP_NORTE!H217)</f>
        <v>K14K18</v>
      </c>
      <c r="G218" s="90" t="str">
        <f>IF(SP_NORTE!M217="","*",SP_NORTE!M217)</f>
        <v>ZTO-ZDZ</v>
      </c>
      <c r="H218" s="129">
        <f>IF(SP_NORTE!K217="","*",SP_NORTE!K217)</f>
        <v>15.7</v>
      </c>
      <c r="I218" s="126">
        <f>IF(SP_NORTE!O217="","*",SP_NORTE!O217)</f>
        <v>0.375</v>
      </c>
      <c r="J218" s="126">
        <f>IF(SP_NORTE!P217="","*",SP_NORTE!P217)</f>
        <v>0.125</v>
      </c>
      <c r="K218" s="90" t="str">
        <f>IF(SP_NORTE!AK217="","*",SP_NORTE!AK217)</f>
        <v>K14K18</v>
      </c>
      <c r="L218" s="90" t="str">
        <f>IF(SP_NORTE!AM217="","*",SP_NORTE!AM217)</f>
        <v>ZTO-ZDZ</v>
      </c>
      <c r="M218" s="90">
        <f>IF(SP_NORTE!AP217="","*",SP_NORTE!AP217)</f>
        <v>15.7</v>
      </c>
      <c r="N218" s="90" t="str">
        <f>IF(SP_NORTE!AM217="","*",SP_NORTE!AM217)</f>
        <v>ZTO-ZDZ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Contrato</v>
      </c>
      <c r="C219" s="90" t="str">
        <f>IF(SP_NORTE!S218="","*",SP_NORTE!S218)</f>
        <v>SP NORTE</v>
      </c>
      <c r="D219" s="90" t="str">
        <f>IF(SP_NORTE!T218="","*",SP_NORTE!T218)</f>
        <v>ZBV-ZTI</v>
      </c>
      <c r="E219" s="90" t="str">
        <f>IF(SP_NORTE!D218="","*",SP_NORTE!D218)</f>
        <v>A74</v>
      </c>
      <c r="F219" s="90" t="str">
        <f>IF(SP_NORTE!H218="","*",SP_NORTE!H218)</f>
        <v>ZRX133</v>
      </c>
      <c r="G219" s="90" t="str">
        <f>IF(SP_NORTE!M218="","*",SP_NORTE!M218)</f>
        <v>ZRX-ZIQ</v>
      </c>
      <c r="H219" s="129">
        <f>IF(SP_NORTE!K218="","*",SP_NORTE!K218)</f>
        <v>132</v>
      </c>
      <c r="I219" s="126">
        <f>IF(SP_NORTE!O218="","*",SP_NORTE!O218)</f>
        <v>0.39583333333333331</v>
      </c>
      <c r="J219" s="126">
        <f>IF(SP_NORTE!P218="","*",SP_NORTE!P218)</f>
        <v>4.1666666666666664E-2</v>
      </c>
      <c r="K219" s="90" t="str">
        <f>IF(SP_NORTE!AK218="","*",SP_NORTE!AK218)</f>
        <v>ZRX133</v>
      </c>
      <c r="L219" s="90" t="str">
        <f>IF(SP_NORTE!AM218="","*",SP_NORTE!AM218)</f>
        <v>ZRX-ZIQ</v>
      </c>
      <c r="M219" s="90">
        <f>IF(SP_NORTE!AP218="","*",SP_NORTE!AP218)</f>
        <v>132</v>
      </c>
      <c r="N219" s="90" t="str">
        <f>IF(SP_NORTE!AM218="","*",SP_NORTE!AM218)</f>
        <v>ZRX-ZIQ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ZBV-ZTI</v>
      </c>
      <c r="E220" s="90" t="str">
        <f>IF(SP_NORTE!D219="","*",SP_NORTE!D219)</f>
        <v>EXPANSÃO TURMA 1</v>
      </c>
      <c r="F220" s="90" t="str">
        <f>IF(SP_NORTE!H219="","*",SP_NORTE!H219)</f>
        <v>111ZCD</v>
      </c>
      <c r="G220" s="90" t="str">
        <f>IF(SP_NORTE!M219="","*",SP_NORTE!M219)</f>
        <v>ZLI-ZCD</v>
      </c>
      <c r="H220" s="129">
        <f>IF(SP_NORTE!K219="","*",SP_NORTE!K219)</f>
        <v>112.6</v>
      </c>
      <c r="I220" s="126">
        <f>IF(SP_NORTE!O219="","*",SP_NORTE!O219)</f>
        <v>0.375</v>
      </c>
      <c r="J220" s="126">
        <f>IF(SP_NORTE!P219="","*",SP_NORTE!P219)</f>
        <v>0.125</v>
      </c>
      <c r="K220" s="90" t="str">
        <f>IF(SP_NORTE!AK219="","*",SP_NORTE!AK219)</f>
        <v>111ZCD</v>
      </c>
      <c r="L220" s="90" t="str">
        <f>IF(SP_NORTE!AM219="","*",SP_NORTE!AM219)</f>
        <v>ZLI-ZCD</v>
      </c>
      <c r="M220" s="90">
        <f>IF(SP_NORTE!AP219="","*",SP_NORTE!AP219)</f>
        <v>112.6</v>
      </c>
      <c r="N220" s="90" t="str">
        <f>IF(SP_NORTE!AM219="","*",SP_NORTE!AM219)</f>
        <v>ZLI-ZCD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>
        <f>IF(SP_NORTE!B220="","*",SP_NORTE!B220)</f>
        <v>45974</v>
      </c>
      <c r="B221" s="90" t="str">
        <f>IF(SP_NORTE!X220="","*",SP_NORTE!X220)</f>
        <v>Oportunidade</v>
      </c>
      <c r="C221" s="90" t="str">
        <f>IF(SP_NORTE!S220="","*",SP_NORTE!S220)</f>
        <v>SP NORTE</v>
      </c>
      <c r="D221" s="90" t="str">
        <f>IF(SP_NORTE!T220="","*",SP_NORTE!T220)</f>
        <v>ZBV-ZTI</v>
      </c>
      <c r="E221" s="90" t="str">
        <f>IF(SP_NORTE!D220="","*",SP_NORTE!D220)</f>
        <v>V92</v>
      </c>
      <c r="F221" s="90" t="str">
        <f>IF(SP_NORTE!H220="","*",SP_NORTE!H220)</f>
        <v>109111</v>
      </c>
      <c r="G221" s="90" t="str">
        <f>IF(SP_NORTE!M220="","*",SP_NORTE!M220)</f>
        <v>ZTT-ZLI</v>
      </c>
      <c r="H221" s="129">
        <f>IF(SP_NORTE!K220="","*",SP_NORTE!K220)</f>
        <v>101</v>
      </c>
      <c r="I221" s="126">
        <f>IF(SP_NORTE!O220="","*",SP_NORTE!O220)</f>
        <v>0.375</v>
      </c>
      <c r="J221" s="126">
        <f>IF(SP_NORTE!P220="","*",SP_NORTE!P220)</f>
        <v>0.16666666666666666</v>
      </c>
      <c r="K221" s="90" t="str">
        <f>IF(SP_NORTE!AK220="","*",SP_NORTE!AK220)</f>
        <v>109111</v>
      </c>
      <c r="L221" s="90" t="str">
        <f>IF(SP_NORTE!AM220="","*",SP_NORTE!AM220)</f>
        <v>ZTT-ZLI</v>
      </c>
      <c r="M221" s="90">
        <f>IF(SP_NORTE!AP220="","*",SP_NORTE!AP220)</f>
        <v>101</v>
      </c>
      <c r="N221" s="90" t="str">
        <f>IF(SP_NORTE!AM220="","*",SP_NORTE!AM220)</f>
        <v>ZTT-ZLI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ZBV-ZTI</v>
      </c>
      <c r="E222" s="90" t="str">
        <f>IF(SP_NORTE!D221="","*",SP_NORTE!D221)</f>
        <v>KLECIO (TP-699)</v>
      </c>
      <c r="F222" s="90" t="str">
        <f>IF(SP_NORTE!H221="","*",SP_NORTE!H221)</f>
        <v>ZLI1061</v>
      </c>
      <c r="G222" s="90" t="str">
        <f>IF(SP_NORTE!M221="","*",SP_NORTE!M221)</f>
        <v>ZLI</v>
      </c>
      <c r="H222" s="129">
        <f>IF(SP_NORTE!K221="","*",SP_NORTE!K221)</f>
        <v>105.20699999999999</v>
      </c>
      <c r="I222" s="126">
        <f>IF(SP_NORTE!O221="","*",SP_NORTE!O221)</f>
        <v>0.375</v>
      </c>
      <c r="J222" s="126">
        <f>IF(SP_NORTE!P221="","*",SP_NORTE!P221)</f>
        <v>0.16666666666666666</v>
      </c>
      <c r="K222" s="90" t="str">
        <f>IF(SP_NORTE!AK221="","*",SP_NORTE!AK221)</f>
        <v>ZLI1061</v>
      </c>
      <c r="L222" s="90" t="str">
        <f>IF(SP_NORTE!AM221="","*",SP_NORTE!AM221)</f>
        <v>ZLI</v>
      </c>
      <c r="M222" s="90">
        <f>IF(SP_NORTE!AP221="","*",SP_NORTE!AP221)</f>
        <v>105.20699999999999</v>
      </c>
      <c r="N222" s="90" t="str">
        <f>IF(SP_NORTE!AM221="","*",SP_NORTE!AM221)</f>
        <v>ZLI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ZBV-ZTI</v>
      </c>
      <c r="E223" s="90" t="str">
        <f>IF(SP_NORTE!D222="","*",SP_NORTE!D222)</f>
        <v>JUSCELIO (TF-658)</v>
      </c>
      <c r="F223" s="90" t="str">
        <f>IF(SP_NORTE!H222="","*",SP_NORTE!H222)</f>
        <v>-</v>
      </c>
      <c r="G223" s="90" t="str">
        <f>IF(SP_NORTE!M222="","*",SP_NORTE!M222)</f>
        <v>ZBM-ZHO</v>
      </c>
      <c r="H223" s="129">
        <f>IF(SP_NORTE!K222="","*",SP_NORTE!K222)</f>
        <v>58.3</v>
      </c>
      <c r="I223" s="126">
        <f>IF(SP_NORTE!O222="","*",SP_NORTE!O222)</f>
        <v>0.375</v>
      </c>
      <c r="J223" s="126">
        <f>IF(SP_NORTE!P222="","*",SP_NORTE!P222)</f>
        <v>4.1666666666666664E-2</v>
      </c>
      <c r="K223" s="90" t="str">
        <f>IF(SP_NORTE!AK222="","*",SP_NORTE!AK222)</f>
        <v>-</v>
      </c>
      <c r="L223" s="90" t="str">
        <f>IF(SP_NORTE!AM222="","*",SP_NORTE!AM222)</f>
        <v>ZBM-ZHO</v>
      </c>
      <c r="M223" s="90">
        <f>IF(SP_NORTE!AP222="","*",SP_NORTE!AP222)</f>
        <v>58.3</v>
      </c>
      <c r="N223" s="90" t="str">
        <f>IF(SP_NORTE!AM222="","*",SP_NORTE!AM222)</f>
        <v>ZBM-ZHO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1511</v>
      </c>
      <c r="V1" s="294"/>
      <c r="W1" s="294"/>
    </row>
    <row r="2" spans="1:23" s="91" customFormat="1">
      <c r="A2" s="94" t="s">
        <v>1512</v>
      </c>
      <c r="B2" s="94" t="s">
        <v>1507</v>
      </c>
      <c r="C2" s="94" t="s">
        <v>508</v>
      </c>
      <c r="D2" s="95" t="s">
        <v>1062</v>
      </c>
      <c r="E2" s="95" t="s">
        <v>1063</v>
      </c>
      <c r="F2" s="95" t="s">
        <v>1506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1513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0</v>
      </c>
      <c r="V204" s="169">
        <f ca="1">_xlfn.XLOOKUP(G204&amp;$V$2,BS_CONTROLE[CHAVE],BS_CONTROLE[Quantidade_11],"-")</f>
        <v>1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 t="str">
        <f ca="1">_xlfn.XLOOKUP(G205&amp;$U$2,BS_CONTROLE[CHAVE],BS_CONTROLE[Quantidade_11],"-")</f>
        <v>-</v>
      </c>
      <c r="V205" s="169">
        <f ca="1">_xlfn.XLOOKUP(G205&amp;$V$2,BS_CONTROLE[CHAVE],BS_CONTROLE[Quantidade_11],"-")</f>
        <v>0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0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 t="str">
        <f ca="1">_xlfn.XLOOKUP(G208&amp;$U$2,BS_CONTROLE[CHAVE],BS_CONTROLE[Quantidade_11],"-")</f>
        <v>-</v>
      </c>
      <c r="V208" s="169">
        <f ca="1">_xlfn.XLOOKUP(G208&amp;$V$2,BS_CONTROLE[CHAVE],BS_CONTROLE[Quantidade_11],"-")</f>
        <v>0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P1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 t="str">
        <f>IF(SP_NORTE!B212="","*",SP_NORTE!B212)</f>
        <v>*</v>
      </c>
      <c r="G209" s="180" t="str">
        <f>IF(SP_NORTE!D212="","*",SP_NORTE!D212)</f>
        <v>PEDRO (TP-696)</v>
      </c>
      <c r="H209" s="180" t="str">
        <f>IF(SP_NORTE!F212="","*",SP_NORTE!F212)</f>
        <v>PDM - SOLDA</v>
      </c>
      <c r="I209" s="180" t="str">
        <f>IF(SP_NORTE!H212="","*",SP_NORTE!H212)</f>
        <v>152ZCT</v>
      </c>
      <c r="J209" s="180" t="str">
        <f>IF(SP_NORTE!I212="","*",SP_NORTE!I212)</f>
        <v>-</v>
      </c>
      <c r="K209" s="171" t="str">
        <f>IF(SP_NORTE!M212="","*",SP_NORTE!M212)</f>
        <v>ZCV-ZCT</v>
      </c>
      <c r="L209" s="171" t="str">
        <f>IF(SP_NORTE!N212="","*",SP_NORTE!N212)</f>
        <v>152ZCT</v>
      </c>
      <c r="M209" s="172">
        <f>IF(SP_NORTE!J212="","*",SP_NORTE!J212)</f>
        <v>73</v>
      </c>
      <c r="N209" s="179">
        <f>IF(SP_NORTE!K212="","*",SP_NORTE!K212)</f>
        <v>153.68</v>
      </c>
      <c r="O209" s="179" t="str">
        <f>IF(SP_NORTE!L212="","*",SP_NORTE!L212)</f>
        <v>-</v>
      </c>
      <c r="P209" s="178">
        <f>IF(SP_NORTE!O212="","*",SP_NORTE!O212)</f>
        <v>0.39583333333333331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Pedro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P0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E46</v>
      </c>
      <c r="H210" s="180" t="str">
        <f>IF(SP_NORTE!F213="","*",SP_NORTE!F213)</f>
        <v>TRILHEIRO - DESCARGA</v>
      </c>
      <c r="I210" s="180" t="str">
        <f>IF(SP_NORTE!H213="","*",SP_NORTE!H213)</f>
        <v>ZRU2</v>
      </c>
      <c r="J210" s="180" t="str">
        <f>IF(SP_NORTE!I213="","*",SP_NORTE!I213)</f>
        <v>ZRU2</v>
      </c>
      <c r="K210" s="171" t="str">
        <f>IF(SP_NORTE!M213="","*",SP_NORTE!M213)</f>
        <v>ZCV-ZCT</v>
      </c>
      <c r="L210" s="171">
        <f>IF(SP_NORTE!N213="","*",SP_NORTE!N213)</f>
        <v>146152</v>
      </c>
      <c r="M210" s="172">
        <f>IF(SP_NORTE!J213="","*",SP_NORTE!J213)</f>
        <v>73</v>
      </c>
      <c r="N210" s="179">
        <f>IF(SP_NORTE!K213="","*",SP_NORTE!K213)</f>
        <v>149.9</v>
      </c>
      <c r="O210" s="179">
        <f>IF(SP_NORTE!L213="","*",SP_NORTE!L213)</f>
        <v>147.72</v>
      </c>
      <c r="P210" s="178">
        <f>IF(SP_NORTE!O213="","*",SP_NORTE!O213)</f>
        <v>0.29166666666666669</v>
      </c>
      <c r="Q210" s="178">
        <f>IF(SP_NORTE!P213="","*",SP_NORTE!P213)</f>
        <v>0.125</v>
      </c>
      <c r="R210" s="180" t="str">
        <f>IF(SP_NORTE!Q213="","*",CONCATENATE(SP_NORTE!Q213," ",SP_NORTE!R213))</f>
        <v>2496 M</v>
      </c>
      <c r="S210" s="180" t="str">
        <f>IF(SP_NORTE!V213="","*",SP_NORTE!V213)</f>
        <v>Nelson</v>
      </c>
      <c r="T210" s="180" t="str">
        <f>IF(SP_NORTE!W213="","*",SP_NORTE!W213)</f>
        <v xml:space="preserve">Descarga de trilho 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OPORTUNIDADE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DANILO (TP-837)</v>
      </c>
      <c r="H211" s="180" t="str">
        <f>IF(SP_NORTE!F214="","*",SP_NORTE!F214)</f>
        <v>MODERNIZAÇÃO - SOLDA</v>
      </c>
      <c r="I211" s="180" t="str">
        <f>IF(SP_NORTE!H214="","*",SP_NORTE!H214)</f>
        <v>ZDGK58</v>
      </c>
      <c r="J211" s="180" t="str">
        <f>IF(SP_NORTE!I214="","*",SP_NORTE!I214)</f>
        <v>-</v>
      </c>
      <c r="K211" s="171" t="str">
        <f>IF(SP_NORTE!M214="","*",SP_NORTE!M214)</f>
        <v>ZDG-ZTN</v>
      </c>
      <c r="L211" s="171" t="str">
        <f>IF(SP_NORTE!N214="","*",SP_NORTE!N214)</f>
        <v>ZDGK58</v>
      </c>
      <c r="M211" s="172">
        <f>IF(SP_NORTE!J214="","*",SP_NORTE!J214)</f>
        <v>73</v>
      </c>
      <c r="N211" s="179">
        <f>IF(SP_NORTE!K214="","*",SP_NORTE!K214)</f>
        <v>56.296999999999997</v>
      </c>
      <c r="O211" s="179" t="str">
        <f>IF(SP_NORTE!L214="","*",SP_NORTE!L214)</f>
        <v>-</v>
      </c>
      <c r="P211" s="178">
        <f>IF(SP_NORTE!O214="","*",SP_NORTE!O214)</f>
        <v>0.35416666666666669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Danilo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OPORTUNIDADE</v>
      </c>
      <c r="B212" s="181" t="str">
        <f>IF(SP_NORTE!X215="","*",SP_NORTE!X215)</f>
        <v>Oportunidade</v>
      </c>
      <c r="C212" s="181" t="str">
        <f>IF(SP_NORTE!Z215="","*",SP_NORTE!Z215)</f>
        <v>P1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IGOR (TF-660)</v>
      </c>
      <c r="H212" s="180" t="str">
        <f>IF(SP_NORTE!F215="","*",SP_NORTE!F215)</f>
        <v>MODERNIZAÇÃO - SOLDA</v>
      </c>
      <c r="I212" s="180" t="str">
        <f>IF(SP_NORTE!H215="","*",SP_NORTE!H215)</f>
        <v>ZDGK58</v>
      </c>
      <c r="J212" s="180" t="str">
        <f>IF(SP_NORTE!I215="","*",SP_NORTE!I215)</f>
        <v>-</v>
      </c>
      <c r="K212" s="171" t="str">
        <f>IF(SP_NORTE!M215="","*",SP_NORTE!M215)</f>
        <v>ZDG-ZTN</v>
      </c>
      <c r="L212" s="171" t="str">
        <f>IF(SP_NORTE!N215="","*",SP_NORTE!N215)</f>
        <v>ZDGK58</v>
      </c>
      <c r="M212" s="172">
        <f>IF(SP_NORTE!J215="","*",SP_NORTE!J215)</f>
        <v>73</v>
      </c>
      <c r="N212" s="179">
        <f>IF(SP_NORTE!K215="","*",SP_NORTE!K215)</f>
        <v>55.252000000000002</v>
      </c>
      <c r="O212" s="179" t="str">
        <f>IF(SP_NORTE!L215="","*",SP_NORTE!L215)</f>
        <v>-</v>
      </c>
      <c r="P212" s="178">
        <f>IF(SP_NORTE!O215="","*",SP_NORTE!O215)</f>
        <v>0.35416666666666669</v>
      </c>
      <c r="Q212" s="178">
        <f>IF(SP_NORTE!P215="","*",SP_NORTE!P215)</f>
        <v>6.25E-2</v>
      </c>
      <c r="R212" s="180" t="str">
        <f>IF(SP_NORTE!Q215="","*",CONCATENATE(SP_NORTE!Q215," ",SP_NORTE!R215))</f>
        <v>1 Nº DE SOLDA</v>
      </c>
      <c r="S212" s="180" t="str">
        <f>IF(SP_NORTE!V215="","*",SP_NORTE!V215)</f>
        <v>Igor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ZCZ-ZTI</v>
      </c>
      <c r="F213" s="180">
        <f>IF(SP_NORTE!B216="","*",SP_NORTE!B216)</f>
        <v>45974</v>
      </c>
      <c r="G213" s="180" t="str">
        <f>IF(SP_NORTE!D216="","*",SP_NORTE!D216)</f>
        <v>ANTÔNIO (TP-713)</v>
      </c>
      <c r="H213" s="180" t="str">
        <f>IF(SP_NORTE!F216="","*",SP_NORTE!F216)</f>
        <v>PDM - SOLDA</v>
      </c>
      <c r="I213" s="180" t="str">
        <f>IF(SP_NORTE!H216="","*",SP_NORTE!H216)</f>
        <v>K14K18</v>
      </c>
      <c r="J213" s="180" t="str">
        <f>IF(SP_NORTE!I216="","*",SP_NORTE!I216)</f>
        <v>-</v>
      </c>
      <c r="K213" s="171" t="str">
        <f>IF(SP_NORTE!M216="","*",SP_NORTE!M216)</f>
        <v>ZTO-ZDZ</v>
      </c>
      <c r="L213" s="171" t="str">
        <f>IF(SP_NORTE!N216="","*",SP_NORTE!N216)</f>
        <v>K14K18</v>
      </c>
      <c r="M213" s="172">
        <f>IF(SP_NORTE!J216="","*",SP_NORTE!J216)</f>
        <v>73</v>
      </c>
      <c r="N213" s="179">
        <f>IF(SP_NORTE!K216="","*",SP_NORTE!K216)</f>
        <v>15.7</v>
      </c>
      <c r="O213" s="179" t="str">
        <f>IF(SP_NORTE!L216="","*",SP_NORTE!L216)</f>
        <v>-</v>
      </c>
      <c r="P213" s="178">
        <f>IF(SP_NORTE!O216="","*",SP_NORTE!O216)</f>
        <v>0.375</v>
      </c>
      <c r="Q213" s="178">
        <f>IF(SP_NORTE!P216="","*",SP_NORTE!P216)</f>
        <v>0.125</v>
      </c>
      <c r="R213" s="180" t="str">
        <f>IF(SP_NORTE!Q216="","*",CONCATENATE(SP_NORTE!Q216," ",SP_NORTE!R216))</f>
        <v>2 Nº DE SOLDA</v>
      </c>
      <c r="S213" s="180" t="str">
        <f>IF(SP_NORTE!V216="","*",SP_NORTE!V216)</f>
        <v>Antònio</v>
      </c>
      <c r="T213" s="180" t="str">
        <f>IF(SP_NORTE!W216="","*",SP_NORTE!W216)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OPORTUNIDADE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EDVAN (TP-691)</v>
      </c>
      <c r="H214" s="180" t="str">
        <f>IF(SP_NORTE!F217="","*",SP_NORTE!F217)</f>
        <v>PDM - ALÍVIO DE TENSÃO</v>
      </c>
      <c r="I214" s="180" t="str">
        <f>IF(SP_NORTE!H217="","*",SP_NORTE!H217)</f>
        <v>K14K18</v>
      </c>
      <c r="J214" s="180" t="str">
        <f>IF(SP_NORTE!I217="","*",SP_NORTE!I217)</f>
        <v>-</v>
      </c>
      <c r="K214" s="171" t="str">
        <f>IF(SP_NORTE!M217="","*",SP_NORTE!M217)</f>
        <v>ZTO-ZDZ</v>
      </c>
      <c r="L214" s="171" t="str">
        <f>IF(SP_NORTE!N217="","*",SP_NORTE!N217)</f>
        <v>K14K18</v>
      </c>
      <c r="M214" s="172">
        <f>IF(SP_NORTE!J217="","*",SP_NORTE!J217)</f>
        <v>73</v>
      </c>
      <c r="N214" s="179">
        <f>IF(SP_NORTE!K217="","*",SP_NORTE!K217)</f>
        <v>15.7</v>
      </c>
      <c r="O214" s="179" t="str">
        <f>IF(SP_NORTE!L217="","*",SP_NORTE!L217)</f>
        <v>-</v>
      </c>
      <c r="P214" s="178">
        <f>IF(SP_NORTE!O217="","*",SP_NORTE!O217)</f>
        <v>0.375</v>
      </c>
      <c r="Q214" s="178">
        <f>IF(SP_NORTE!P217="","*",SP_NORTE!P217)</f>
        <v>0.125</v>
      </c>
      <c r="R214" s="180" t="str">
        <f>IF(SP_NORTE!Q217="","*",CONCATENATE(SP_NORTE!Q217," ",SP_NORTE!R217))</f>
        <v>312 M</v>
      </c>
      <c r="S214" s="180" t="str">
        <f>IF(SP_NORTE!V217="","*",SP_NORTE!V217)</f>
        <v>Edvan</v>
      </c>
      <c r="T214" s="180" t="str">
        <f>IF(SP_NORTE!W217="","*",SP_NORTE!W217)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SIM</v>
      </c>
      <c r="B215" s="181" t="str">
        <f>IF(SP_NORTE!X218="","*",SP_NORTE!X218)</f>
        <v>Contrato</v>
      </c>
      <c r="C215" s="181" t="str">
        <f>IF(SP_NORTE!Z218="","*",SP_NORTE!Z218)</f>
        <v>P0</v>
      </c>
      <c r="D215" s="171" t="str">
        <f>IF(SP_NORTE!S218="","*",SP_NORTE!S218)</f>
        <v>SP NORTE</v>
      </c>
      <c r="E215" s="171" t="str">
        <f>IF(SP_NORTE!T218="","*",SP_NORTE!T218)</f>
        <v>ZBV-ZTI</v>
      </c>
      <c r="F215" s="180">
        <f>IF(SP_NORTE!B218="","*",SP_NORTE!B218)</f>
        <v>45974</v>
      </c>
      <c r="G215" s="180" t="str">
        <f>IF(SP_NORTE!D218="","*",SP_NORTE!D218)</f>
        <v>A74</v>
      </c>
      <c r="H215" s="180" t="str">
        <f>IF(SP_NORTE!F218="","*",SP_NORTE!F218)</f>
        <v>DETECÇÃO - RONDA 7 DIAS</v>
      </c>
      <c r="I215" s="180" t="str">
        <f>IF(SP_NORTE!H218="","*",SP_NORTE!H218)</f>
        <v>ZRX133</v>
      </c>
      <c r="J215" s="180" t="str">
        <f>IF(SP_NORTE!I218="","*",SP_NORTE!I218)</f>
        <v>ZIQ2</v>
      </c>
      <c r="K215" s="171" t="str">
        <f>IF(SP_NORTE!M218="","*",SP_NORTE!M218)</f>
        <v>ZRX-ZIQ</v>
      </c>
      <c r="L215" s="171" t="str">
        <f>IF(SP_NORTE!N218="","*",SP_NORTE!N218)</f>
        <v>ZRXZIQ</v>
      </c>
      <c r="M215" s="172">
        <f>IF(SP_NORTE!J218="","*",SP_NORTE!J218)</f>
        <v>70</v>
      </c>
      <c r="N215" s="179">
        <f>IF(SP_NORTE!K218="","*",SP_NORTE!K218)</f>
        <v>132</v>
      </c>
      <c r="O215" s="179" t="str">
        <f>IF(SP_NORTE!L218="","*",SP_NORTE!L218)</f>
        <v>-</v>
      </c>
      <c r="P215" s="178">
        <f>IF(SP_NORTE!O218="","*",SP_NORTE!O218)</f>
        <v>0.39583333333333331</v>
      </c>
      <c r="Q215" s="178">
        <f>IF(SP_NORTE!P218="","*",SP_NORTE!P218)</f>
        <v>4.1666666666666664E-2</v>
      </c>
      <c r="R215" s="180" t="str">
        <f>IF(SP_NORTE!Q218="","*",CONCATENATE(SP_NORTE!Q218," ",SP_NORTE!R218))</f>
        <v>35 KM</v>
      </c>
      <c r="S215" s="180" t="str">
        <f>IF(SP_NORTE!V218="","*",SP_NORTE!V218)</f>
        <v>Claudemir</v>
      </c>
      <c r="T215" s="180" t="str">
        <f>IF(SP_NORTE!W218="","*",SP_NORTE!W218)</f>
        <v>Inspeção R7D</v>
      </c>
      <c r="U215" s="169" t="str">
        <f ca="1">_xlfn.XLOOKUP(G215&amp;$U$2,BS_CONTROLE[CHAVE],BS_CONTROLE[Quantidade_11],"-")</f>
        <v>-</v>
      </c>
      <c r="V215" s="169">
        <f ca="1">_xlfn.XLOOKUP(G215&amp;$V$2,BS_CONTROLE[CHAVE],BS_CONTROLE[Quantidade_11],"-")</f>
        <v>121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P0</v>
      </c>
      <c r="D216" s="171" t="str">
        <f>IF(SP_NORTE!S219="","*",SP_NORTE!S219)</f>
        <v>SP NORTE</v>
      </c>
      <c r="E216" s="171" t="str">
        <f>IF(SP_NORTE!T219="","*",SP_NORTE!T219)</f>
        <v>ZBV-ZTI</v>
      </c>
      <c r="F216" s="180">
        <f>IF(SP_NORTE!B219="","*",SP_NORTE!B219)</f>
        <v>45974</v>
      </c>
      <c r="G216" s="180" t="str">
        <f>IF(SP_NORTE!D219="","*",SP_NORTE!D219)</f>
        <v>EXPANSÃO TURMA 1</v>
      </c>
      <c r="H216" s="180" t="str">
        <f>IF(SP_NORTE!F219="","*",SP_NORTE!F219)</f>
        <v>EXPANSÃO - SOLDA</v>
      </c>
      <c r="I216" s="180" t="str">
        <f>IF(SP_NORTE!H219="","*",SP_NORTE!H219)</f>
        <v>111ZCD</v>
      </c>
      <c r="J216" s="180" t="str">
        <f>IF(SP_NORTE!I219="","*",SP_NORTE!I219)</f>
        <v>-</v>
      </c>
      <c r="K216" s="171" t="str">
        <f>IF(SP_NORTE!M219="","*",SP_NORTE!M219)</f>
        <v>ZLI-ZCD</v>
      </c>
      <c r="L216" s="171" t="str">
        <f>IF(SP_NORTE!N219="","*",SP_NORTE!N219)</f>
        <v>111ZCD</v>
      </c>
      <c r="M216" s="172">
        <f>IF(SP_NORTE!J219="","*",SP_NORTE!J219)</f>
        <v>70</v>
      </c>
      <c r="N216" s="179">
        <f>IF(SP_NORTE!K219="","*",SP_NORTE!K219)</f>
        <v>112.6</v>
      </c>
      <c r="O216" s="179">
        <f>IF(SP_NORTE!L219="","*",SP_NORTE!L219)</f>
        <v>112</v>
      </c>
      <c r="P216" s="178">
        <f>IF(SP_NORTE!O219="","*",SP_NORTE!O219)</f>
        <v>0.375</v>
      </c>
      <c r="Q216" s="178">
        <f>IF(SP_NORTE!P219="","*",SP_NORTE!P219)</f>
        <v>0.125</v>
      </c>
      <c r="R216" s="180" t="str">
        <f>IF(SP_NORTE!Q219="","*",CONCATENATE(SP_NORTE!Q219," ",SP_NORTE!R219))</f>
        <v>3 Nº DE SOLDA</v>
      </c>
      <c r="S216" s="180" t="str">
        <f>IF(SP_NORTE!V219="","*",SP_NORTE!V219)</f>
        <v xml:space="preserve">Elder </v>
      </c>
      <c r="T216" s="180" t="str">
        <f>IF(SP_NORTE!W219="","*",SP_NORTE!W219)</f>
        <v>Solda - Condicionado à temperatura</v>
      </c>
      <c r="U216" s="169" t="str">
        <f ca="1">_xlfn.XLOOKUP(G216&amp;$U$2,BS_CONTROLE[CHAVE],BS_CONTROLE[Quantidade_11],"-")</f>
        <v>-</v>
      </c>
      <c r="V216" s="169">
        <f ca="1">_xlfn.XLOOKUP(G216&amp;$V$2,BS_CONTROLE[CHAVE],BS_CONTROLE[Quantidade_11],"-")</f>
        <v>0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OPORTUNIDADE</v>
      </c>
      <c r="B217" s="181" t="str">
        <f>IF(SP_NORTE!X220="","*",SP_NORTE!X220)</f>
        <v>Oportunidade</v>
      </c>
      <c r="C217" s="181" t="str">
        <f>IF(SP_NORTE!Z220="","*",SP_NORTE!Z220)</f>
        <v>P1</v>
      </c>
      <c r="D217" s="171" t="str">
        <f>IF(SP_NORTE!S220="","*",SP_NORTE!S220)</f>
        <v>SP NORTE</v>
      </c>
      <c r="E217" s="171" t="str">
        <f>IF(SP_NORTE!T220="","*",SP_NORTE!T220)</f>
        <v>ZBV-ZTI</v>
      </c>
      <c r="F217" s="180">
        <f>IF(SP_NORTE!B220="","*",SP_NORTE!B220)</f>
        <v>45974</v>
      </c>
      <c r="G217" s="180" t="str">
        <f>IF(SP_NORTE!D220="","*",SP_NORTE!D220)</f>
        <v>V92</v>
      </c>
      <c r="H217" s="180" t="str">
        <f>IF(SP_NORTE!F220="","*",SP_NORTE!F220)</f>
        <v>MECANIZAÇÃO - SOCADORA</v>
      </c>
      <c r="I217" s="180" t="str">
        <f>IF(SP_NORTE!H220="","*",SP_NORTE!H220)</f>
        <v>109111</v>
      </c>
      <c r="J217" s="180" t="str">
        <f>IF(SP_NORTE!I220="","*",SP_NORTE!I220)</f>
        <v>109111</v>
      </c>
      <c r="K217" s="171" t="str">
        <f>IF(SP_NORTE!M220="","*",SP_NORTE!M220)</f>
        <v>ZTT-ZLI</v>
      </c>
      <c r="L217" s="171" t="str">
        <f>IF(SP_NORTE!N220="","*",SP_NORTE!N220)</f>
        <v>100ZLI</v>
      </c>
      <c r="M217" s="172">
        <f>IF(SP_NORTE!J220="","*",SP_NORTE!J220)</f>
        <v>70</v>
      </c>
      <c r="N217" s="179">
        <f>IF(SP_NORTE!K220="","*",SP_NORTE!K220)</f>
        <v>101</v>
      </c>
      <c r="O217" s="179" t="str">
        <f>IF(SP_NORTE!L220="","*",SP_NORTE!L220)</f>
        <v>-</v>
      </c>
      <c r="P217" s="178">
        <f>IF(SP_NORTE!O220="","*",SP_NORTE!O220)</f>
        <v>0.375</v>
      </c>
      <c r="Q217" s="178">
        <f>IF(SP_NORTE!P220="","*",SP_NORTE!P220)</f>
        <v>0.16666666666666666</v>
      </c>
      <c r="R217" s="180" t="str">
        <f>IF(SP_NORTE!Q220="","*",CONCATENATE(SP_NORTE!Q220," ",SP_NORTE!R220))</f>
        <v>300 M</v>
      </c>
      <c r="S217" s="180" t="str">
        <f>IF(SP_NORTE!V220="","*",SP_NORTE!V220)</f>
        <v>Ednan</v>
      </c>
      <c r="T217" s="180" t="str">
        <f>IF(SP_NORTE!W220="","*",SP_NORTE!W220)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>
        <f ca="1">_xlfn.XLOOKUP(G217&amp;$V$2,BS_CONTROLE[CHAVE],BS_CONTROLE[Quantidade_11],"-")</f>
        <v>0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P2</v>
      </c>
      <c r="D218" s="171" t="str">
        <f>IF(SP_NORTE!S221="","*",SP_NORTE!S221)</f>
        <v>SP NORTE</v>
      </c>
      <c r="E218" s="171" t="str">
        <f>IF(SP_NORTE!T221="","*",SP_NORTE!T221)</f>
        <v>ZBV-ZTI</v>
      </c>
      <c r="F218" s="180">
        <f>IF(SP_NORTE!B221="","*",SP_NORTE!B221)</f>
        <v>45974</v>
      </c>
      <c r="G218" s="180" t="str">
        <f>IF(SP_NORTE!D221="","*",SP_NORTE!D221)</f>
        <v>KLECIO (TP-699)</v>
      </c>
      <c r="H218" s="180" t="str">
        <f>IF(SP_NORTE!F221="","*",SP_NORTE!F221)</f>
        <v>PDM - SOLDA</v>
      </c>
      <c r="I218" s="180" t="str">
        <f>IF(SP_NORTE!H221="","*",SP_NORTE!H221)</f>
        <v>ZLI1061</v>
      </c>
      <c r="J218" s="180" t="str">
        <f>IF(SP_NORTE!I221="","*",SP_NORTE!I221)</f>
        <v>-</v>
      </c>
      <c r="K218" s="171" t="str">
        <f>IF(SP_NORTE!M221="","*",SP_NORTE!M221)</f>
        <v>ZLI</v>
      </c>
      <c r="L218" s="171" t="str">
        <f>IF(SP_NORTE!N221="","*",SP_NORTE!N221)</f>
        <v>ZLI1061/ZLI1062</v>
      </c>
      <c r="M218" s="172">
        <f>IF(SP_NORTE!J221="","*",SP_NORTE!J221)</f>
        <v>70</v>
      </c>
      <c r="N218" s="179">
        <f>IF(SP_NORTE!K221="","*",SP_NORTE!K221)</f>
        <v>105.20699999999999</v>
      </c>
      <c r="O218" s="179">
        <f>IF(SP_NORTE!L221="","*",SP_NORTE!L221)</f>
        <v>105.2</v>
      </c>
      <c r="P218" s="178">
        <f>IF(SP_NORTE!O221="","*",SP_NORTE!O221)</f>
        <v>0.375</v>
      </c>
      <c r="Q218" s="178">
        <f>IF(SP_NORTE!P221="","*",SP_NORTE!P221)</f>
        <v>0.16666666666666666</v>
      </c>
      <c r="R218" s="180" t="str">
        <f>IF(SP_NORTE!Q221="","*",CONCATENATE(SP_NORTE!Q221," ",SP_NORTE!R221))</f>
        <v>3 Nº DE SOLDA</v>
      </c>
      <c r="S218" s="180" t="str">
        <f>IF(SP_NORTE!V221="","*",SP_NORTE!V221)</f>
        <v>Klecio</v>
      </c>
      <c r="T218" s="180" t="str">
        <f>IF(SP_NORTE!W221="","*",SP_NORTE!W221)</f>
        <v>Solda - Condicionado à temperatura (Soldas na VIA1 e VIA2 / Sombra intervalo Expansão)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1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P3</v>
      </c>
      <c r="D219" s="171" t="str">
        <f>IF(SP_NORTE!S222="","*",SP_NORTE!S222)</f>
        <v>SP NORTE</v>
      </c>
      <c r="E219" s="171" t="str">
        <f>IF(SP_NORTE!T222="","*",SP_NORTE!T222)</f>
        <v>ZBV-ZTI</v>
      </c>
      <c r="F219" s="180">
        <f>IF(SP_NORTE!B222="","*",SP_NORTE!B222)</f>
        <v>45974</v>
      </c>
      <c r="G219" s="180" t="str">
        <f>IF(SP_NORTE!D222="","*",SP_NORTE!D222)</f>
        <v>JUSCELIO (TF-658)</v>
      </c>
      <c r="H219" s="180" t="str">
        <f>IF(SP_NORTE!F222="","*",SP_NORTE!F222)</f>
        <v>PDM - DORMENTE - PONTE</v>
      </c>
      <c r="I219" s="180" t="str">
        <f>IF(SP_NORTE!H222="","*",SP_NORTE!H222)</f>
        <v>-</v>
      </c>
      <c r="J219" s="180" t="str">
        <f>IF(SP_NORTE!I222="","*",SP_NORTE!I222)</f>
        <v>-</v>
      </c>
      <c r="K219" s="171" t="str">
        <f>IF(SP_NORTE!M222="","*",SP_NORTE!M222)</f>
        <v>ZBM-ZHO</v>
      </c>
      <c r="L219" s="171" t="str">
        <f>IF(SP_NORTE!N222="","*",SP_NORTE!N222)</f>
        <v>K57ZHO</v>
      </c>
      <c r="M219" s="172">
        <f>IF(SP_NORTE!J222="","*",SP_NORTE!J222)</f>
        <v>68</v>
      </c>
      <c r="N219" s="179">
        <f>IF(SP_NORTE!K222="","*",SP_NORTE!K222)</f>
        <v>58.3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4.1666666666666664E-2</v>
      </c>
      <c r="R219" s="180" t="str">
        <f>IF(SP_NORTE!Q222="","*",CONCATENATE(SP_NORTE!Q222," ",SP_NORTE!R222))</f>
        <v>12 M</v>
      </c>
      <c r="S219" s="180" t="str">
        <f>IF(SP_NORTE!V222="","*",SP_NORTE!V222)</f>
        <v>Jusculio</v>
      </c>
      <c r="T219" s="180" t="str">
        <f>IF(SP_NORTE!W222="","*",SP_NORTE!W222)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1514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1515</v>
      </c>
      <c r="C2" s="134" t="s">
        <v>1047</v>
      </c>
      <c r="D2" s="83" t="s">
        <v>1049</v>
      </c>
      <c r="E2" s="83" t="s">
        <v>1516</v>
      </c>
      <c r="F2" s="111" t="s">
        <v>1517</v>
      </c>
      <c r="G2" s="83" t="s">
        <v>1518</v>
      </c>
      <c r="H2" s="83" t="s">
        <v>1519</v>
      </c>
      <c r="I2" s="83" t="s">
        <v>1520</v>
      </c>
      <c r="J2" s="83" t="s">
        <v>1521</v>
      </c>
      <c r="K2" s="85" t="s">
        <v>1522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PEDRO (TP-696)</v>
      </c>
      <c r="E167" s="106" t="str">
        <f>IF(SP_NORTE!H212="","*",SP_NORTE!H212)</f>
        <v>152ZCT</v>
      </c>
      <c r="F167" s="112" t="str">
        <f>IF(SP_NORTE!M212="","*",SP_NORTE!M212)</f>
        <v>ZCV-ZCT</v>
      </c>
      <c r="G167" s="107" t="str">
        <f>IF(SP_NORTE!I212="","*",SP_NORTE!I212)</f>
        <v>-</v>
      </c>
      <c r="H167" s="107" t="str">
        <f>IF(SP_NORTE!AB212="","*",SP_NORTE!AB212)</f>
        <v>-</v>
      </c>
      <c r="I167" s="107" t="str">
        <f>IF(SP_NORTE!AC212="","*",SP_NORTE!AC212)</f>
        <v>-</v>
      </c>
      <c r="J167" s="108" t="str">
        <f>IF(SP_NORTE!AA212="","*",SP_NORTE!AA212)</f>
        <v>-</v>
      </c>
      <c r="K167" s="109" t="str">
        <f>IF(SP_NORTE!AD212="","*",SP_NORTE!AD212)</f>
        <v>-</v>
      </c>
    </row>
    <row r="168" spans="2:11" s="110" customFormat="1" hidden="1">
      <c r="B168" s="106" t="str">
        <f>IF(SP_NORTE!Y213="","*",SP_NORTE!Y213)</f>
        <v>OPORTUNIDADE</v>
      </c>
      <c r="C168" s="107">
        <f>IF(SP_NORTE!B213="","*",SP_NORTE!B213)</f>
        <v>45974</v>
      </c>
      <c r="D168" s="106" t="str">
        <f>IF(SP_NORTE!D213="","*",SP_NORTE!D213)</f>
        <v>E46</v>
      </c>
      <c r="E168" s="106" t="str">
        <f>IF(SP_NORTE!H213="","*",SP_NORTE!H213)</f>
        <v>ZRU2</v>
      </c>
      <c r="F168" s="112" t="str">
        <f>IF(SP_NORTE!M213="","*",SP_NORTE!M213)</f>
        <v>ZCV-ZCT</v>
      </c>
      <c r="G168" s="107" t="str">
        <f>IF(SP_NORTE!I213="","*",SP_NORTE!I213)</f>
        <v>ZRU2</v>
      </c>
      <c r="H168" s="107" t="str">
        <f>IF(SP_NORTE!AB213="","*",SP_NORTE!AB213)</f>
        <v>FIXO + ESCALA</v>
      </c>
      <c r="I168" s="107" t="str">
        <f>IF(SP_NORTE!AC213="","*",SP_NORTE!AC213)</f>
        <v>ACIONAMENTO</v>
      </c>
      <c r="J168" s="108" t="str">
        <f>IF(SP_NORTE!AA213="","*",SP_NORTE!AA213)</f>
        <v>2 (Jose Carlos + Escala)</v>
      </c>
      <c r="K168" s="109">
        <f>IF(SP_NORTE!AD213="","*",SP_NORTE!AD213)</f>
        <v>0.25</v>
      </c>
    </row>
    <row r="169" spans="2:11" s="110" customFormat="1" hidden="1">
      <c r="B169" s="106" t="str">
        <f>IF(SP_NORTE!Y214="","*",SP_NORTE!Y214)</f>
        <v>OPORTUNIDADE</v>
      </c>
      <c r="C169" s="107">
        <f>IF(SP_NORTE!B214="","*",SP_NORTE!B214)</f>
        <v>45974</v>
      </c>
      <c r="D169" s="106" t="str">
        <f>IF(SP_NORTE!D214="","*",SP_NORTE!D214)</f>
        <v>DANILO (TP-837)</v>
      </c>
      <c r="E169" s="106" t="str">
        <f>IF(SP_NORTE!H214="","*",SP_NORTE!H214)</f>
        <v>ZDGK58</v>
      </c>
      <c r="F169" s="112" t="str">
        <f>IF(SP_NORTE!M214="","*",SP_NORTE!M214)</f>
        <v>ZDG-ZTN</v>
      </c>
      <c r="G169" s="107" t="str">
        <f>IF(SP_NORTE!I214="","*",SP_NORTE!I214)</f>
        <v>-</v>
      </c>
      <c r="H169" s="107" t="str">
        <f>IF(SP_NORTE!AB214="","*",SP_NORTE!AB214)</f>
        <v>-</v>
      </c>
      <c r="I169" s="107" t="str">
        <f>IF(SP_NORTE!AC214="","*",SP_NORTE!AC214)</f>
        <v>-</v>
      </c>
      <c r="J169" s="108" t="str">
        <f>IF(SP_NORTE!AA214="","*",SP_NORTE!AA214)</f>
        <v>-</v>
      </c>
      <c r="K169" s="109" t="str">
        <f>IF(SP_NORTE!AD214="","*",SP_NORTE!AD214)</f>
        <v>-</v>
      </c>
    </row>
    <row r="170" spans="2:11" s="110" customFormat="1" hidden="1">
      <c r="B170" s="106" t="str">
        <f>IF(SP_NORTE!Y215="","*",SP_NORTE!Y215)</f>
        <v>OPORTUNIDADE</v>
      </c>
      <c r="C170" s="107">
        <f>IF(SP_NORTE!B215="","*",SP_NORTE!B215)</f>
        <v>45974</v>
      </c>
      <c r="D170" s="106" t="str">
        <f>IF(SP_NORTE!D215="","*",SP_NORTE!D215)</f>
        <v>IGOR (TF-660)</v>
      </c>
      <c r="E170" s="106" t="str">
        <f>IF(SP_NORTE!H215="","*",SP_NORTE!H215)</f>
        <v>ZDGK58</v>
      </c>
      <c r="F170" s="112" t="str">
        <f>IF(SP_NORTE!M215="","*",SP_NORTE!M215)</f>
        <v>ZDG-ZTN</v>
      </c>
      <c r="G170" s="107" t="str">
        <f>IF(SP_NORTE!I215="","*",SP_NORTE!I215)</f>
        <v>-</v>
      </c>
      <c r="H170" s="107" t="str">
        <f>IF(SP_NORTE!AB215="","*",SP_NORTE!AB215)</f>
        <v>-</v>
      </c>
      <c r="I170" s="107" t="str">
        <f>IF(SP_NORTE!AC215="","*",SP_NORTE!AC215)</f>
        <v>-</v>
      </c>
      <c r="J170" s="108" t="str">
        <f>IF(SP_NORTE!AA215="","*",SP_NORTE!AA215)</f>
        <v>-</v>
      </c>
      <c r="K170" s="109" t="str">
        <f>IF(SP_NORTE!AD215="","*",SP_NORTE!AD215)</f>
        <v>-</v>
      </c>
    </row>
    <row r="171" spans="2:11" s="110" customFormat="1" hidden="1">
      <c r="B171" s="106" t="str">
        <f>IF(SP_NORTE!Y216="","*",SP_NORTE!Y216)</f>
        <v>OPORTUNIDADE</v>
      </c>
      <c r="C171" s="107">
        <f>IF(SP_NORTE!B216="","*",SP_NORTE!B216)</f>
        <v>45974</v>
      </c>
      <c r="D171" s="106" t="str">
        <f>IF(SP_NORTE!D216="","*",SP_NORTE!D216)</f>
        <v>ANTÔNIO (TP-713)</v>
      </c>
      <c r="E171" s="106" t="str">
        <f>IF(SP_NORTE!H216="","*",SP_NORTE!H216)</f>
        <v>K14K18</v>
      </c>
      <c r="F171" s="112" t="str">
        <f>IF(SP_NORTE!M216="","*",SP_NORTE!M216)</f>
        <v>ZTO-ZDZ</v>
      </c>
      <c r="G171" s="107" t="str">
        <f>IF(SP_NORTE!I216="","*",SP_NORTE!I216)</f>
        <v>-</v>
      </c>
      <c r="H171" s="107" t="str">
        <f>IF(SP_NORTE!AB216="","*",SP_NORTE!AB216)</f>
        <v>-</v>
      </c>
      <c r="I171" s="107" t="str">
        <f>IF(SP_NORTE!AC216="","*",SP_NORTE!AC216)</f>
        <v>-</v>
      </c>
      <c r="J171" s="108" t="str">
        <f>IF(SP_NORTE!AA216="","*",SP_NORTE!AA216)</f>
        <v>-</v>
      </c>
      <c r="K171" s="109" t="str">
        <f>IF(SP_NORTE!AD216="","*",SP_NORTE!AD216)</f>
        <v>-</v>
      </c>
    </row>
    <row r="172" spans="2:11" s="110" customFormat="1" hidden="1">
      <c r="B172" s="106" t="str">
        <f>IF(SP_NORTE!Y217="","*",SP_NORTE!Y217)</f>
        <v>OPORTUNIDADE</v>
      </c>
      <c r="C172" s="107">
        <f>IF(SP_NORTE!B217="","*",SP_NORTE!B217)</f>
        <v>45974</v>
      </c>
      <c r="D172" s="106" t="str">
        <f>IF(SP_NORTE!D217="","*",SP_NORTE!D217)</f>
        <v>EDVAN (TP-691)</v>
      </c>
      <c r="E172" s="106" t="str">
        <f>IF(SP_NORTE!H217="","*",SP_NORTE!H217)</f>
        <v>K14K18</v>
      </c>
      <c r="F172" s="112" t="str">
        <f>IF(SP_NORTE!M217="","*",SP_NORTE!M217)</f>
        <v>ZTO-ZDZ</v>
      </c>
      <c r="G172" s="107" t="str">
        <f>IF(SP_NORTE!I217="","*",SP_NORTE!I217)</f>
        <v>-</v>
      </c>
      <c r="H172" s="107" t="str">
        <f>IF(SP_NORTE!AB217="","*",SP_NORTE!AB217)</f>
        <v>-</v>
      </c>
      <c r="I172" s="107" t="str">
        <f>IF(SP_NORTE!AC217="","*",SP_NORTE!AC217)</f>
        <v>-</v>
      </c>
      <c r="J172" s="108" t="str">
        <f>IF(SP_NORTE!AA217="","*",SP_NORTE!AA217)</f>
        <v>-</v>
      </c>
      <c r="K172" s="109" t="str">
        <f>IF(SP_NORTE!AD217="","*",SP_NORTE!AD217)</f>
        <v>-</v>
      </c>
    </row>
    <row r="173" spans="2:11" s="110" customFormat="1" hidden="1">
      <c r="B173" s="106" t="str">
        <f>IF(SP_NORTE!Y218="","*",SP_NORTE!Y218)</f>
        <v>SIM</v>
      </c>
      <c r="C173" s="107">
        <f>IF(SP_NORTE!B218="","*",SP_NORTE!B218)</f>
        <v>45974</v>
      </c>
      <c r="D173" s="106" t="str">
        <f>IF(SP_NORTE!D218="","*",SP_NORTE!D218)</f>
        <v>A74</v>
      </c>
      <c r="E173" s="106" t="str">
        <f>IF(SP_NORTE!H218="","*",SP_NORTE!H218)</f>
        <v>ZRX133</v>
      </c>
      <c r="F173" s="112" t="str">
        <f>IF(SP_NORTE!M218="","*",SP_NORTE!M218)</f>
        <v>ZRX-ZIQ</v>
      </c>
      <c r="G173" s="107" t="str">
        <f>IF(SP_NORTE!I218="","*",SP_NORTE!I218)</f>
        <v>ZIQ2</v>
      </c>
      <c r="H173" s="107" t="str">
        <f>IF(SP_NORTE!AB218="","*",SP_NORTE!AB218)</f>
        <v>FIXO</v>
      </c>
      <c r="I173" s="107" t="str">
        <f>IF(SP_NORTE!AC218="","*",SP_NORTE!AC218)</f>
        <v>ACIONAMENTO</v>
      </c>
      <c r="J173" s="108">
        <f>IF(SP_NORTE!AA218="","*",SP_NORTE!AA218)</f>
        <v>1</v>
      </c>
      <c r="K173" s="109">
        <f>IF(SP_NORTE!AD218="","*",SP_NORTE!AD218)</f>
        <v>0.3125</v>
      </c>
    </row>
    <row r="174" spans="2:11" s="110" customFormat="1" hidden="1">
      <c r="B174" s="106" t="str">
        <f>IF(SP_NORTE!Y219="","*",SP_NORTE!Y219)</f>
        <v>OPORTUNIDADE</v>
      </c>
      <c r="C174" s="107">
        <f>IF(SP_NORTE!B219="","*",SP_NORTE!B219)</f>
        <v>45974</v>
      </c>
      <c r="D174" s="106" t="str">
        <f>IF(SP_NORTE!D219="","*",SP_NORTE!D219)</f>
        <v>EXPANSÃO TURMA 1</v>
      </c>
      <c r="E174" s="106" t="str">
        <f>IF(SP_NORTE!H219="","*",SP_NORTE!H219)</f>
        <v>111ZCD</v>
      </c>
      <c r="F174" s="112" t="str">
        <f>IF(SP_NORTE!M219="","*",SP_NORTE!M219)</f>
        <v>ZLI-ZCD</v>
      </c>
      <c r="G174" s="107" t="str">
        <f>IF(SP_NORTE!I219="","*",SP_NORTE!I219)</f>
        <v>-</v>
      </c>
      <c r="H174" s="107" t="str">
        <f>IF(SP_NORTE!AB219="","*",SP_NORTE!AB219)</f>
        <v>-</v>
      </c>
      <c r="I174" s="107" t="str">
        <f>IF(SP_NORTE!AC219="","*",SP_NORTE!AC219)</f>
        <v>-</v>
      </c>
      <c r="J174" s="108" t="str">
        <f>IF(SP_NORTE!AA219="","*",SP_NORTE!AA219)</f>
        <v>-</v>
      </c>
      <c r="K174" s="109" t="str">
        <f>IF(SP_NORTE!AD219="","*",SP_NORTE!AD219)</f>
        <v>-</v>
      </c>
    </row>
    <row r="175" spans="2:11" s="110" customFormat="1" hidden="1">
      <c r="B175" s="106" t="str">
        <f>IF(SP_NORTE!Y220="","*",SP_NORTE!Y220)</f>
        <v>OPORTUNIDADE</v>
      </c>
      <c r="C175" s="107">
        <f>IF(SP_NORTE!B220="","*",SP_NORTE!B220)</f>
        <v>45974</v>
      </c>
      <c r="D175" s="106" t="str">
        <f>IF(SP_NORTE!D220="","*",SP_NORTE!D220)</f>
        <v>V92</v>
      </c>
      <c r="E175" s="106" t="str">
        <f>IF(SP_NORTE!H220="","*",SP_NORTE!H220)</f>
        <v>109111</v>
      </c>
      <c r="F175" s="112" t="str">
        <f>IF(SP_NORTE!M220="","*",SP_NORTE!M220)</f>
        <v>ZTT-ZLI</v>
      </c>
      <c r="G175" s="107" t="str">
        <f>IF(SP_NORTE!I220="","*",SP_NORTE!I220)</f>
        <v>109111</v>
      </c>
      <c r="H175" s="107" t="str">
        <f>IF(SP_NORTE!AB220="","*",SP_NORTE!AB220)</f>
        <v>FIXO</v>
      </c>
      <c r="I175" s="107" t="str">
        <f>IF(SP_NORTE!AC220="","*",SP_NORTE!AC220)</f>
        <v>ACIONAMENTO</v>
      </c>
      <c r="J175" s="108" t="str">
        <f>IF(SP_NORTE!AA220="","*",SP_NORTE!AA220)</f>
        <v>1 (Lucas)</v>
      </c>
      <c r="K175" s="109">
        <f>IF(SP_NORTE!AD220="","*",SP_NORTE!AD220)</f>
        <v>0.33333333333333331</v>
      </c>
    </row>
    <row r="176" spans="2:11" s="110" customFormat="1" hidden="1">
      <c r="B176" s="106" t="str">
        <f>IF(SP_NORTE!Y221="","*",SP_NORTE!Y221)</f>
        <v>OPORTUNIDADE</v>
      </c>
      <c r="C176" s="107">
        <f>IF(SP_NORTE!B221="","*",SP_NORTE!B221)</f>
        <v>45974</v>
      </c>
      <c r="D176" s="106" t="str">
        <f>IF(SP_NORTE!D221="","*",SP_NORTE!D221)</f>
        <v>KLECIO (TP-699)</v>
      </c>
      <c r="E176" s="106" t="str">
        <f>IF(SP_NORTE!H221="","*",SP_NORTE!H221)</f>
        <v>ZLI1061</v>
      </c>
      <c r="F176" s="112" t="str">
        <f>IF(SP_NORTE!M221="","*",SP_NORTE!M221)</f>
        <v>ZLI</v>
      </c>
      <c r="G176" s="107" t="str">
        <f>IF(SP_NORTE!I221="","*",SP_NORTE!I221)</f>
        <v>-</v>
      </c>
      <c r="H176" s="107" t="str">
        <f>IF(SP_NORTE!AB221="","*",SP_NORTE!AB221)</f>
        <v>-</v>
      </c>
      <c r="I176" s="107" t="str">
        <f>IF(SP_NORTE!AC221="","*",SP_NORTE!AC221)</f>
        <v>-</v>
      </c>
      <c r="J176" s="108" t="str">
        <f>IF(SP_NORTE!AA221="","*",SP_NORTE!AA221)</f>
        <v>-</v>
      </c>
      <c r="K176" s="109" t="str">
        <f>IF(SP_NORTE!AD221="","*",SP_NORTE!AD221)</f>
        <v>-</v>
      </c>
    </row>
    <row r="177" spans="2:11" s="110" customFormat="1" hidden="1">
      <c r="B177" s="106" t="str">
        <f>IF(SP_NORTE!Y222="","*",SP_NORTE!Y222)</f>
        <v>OPORTUNIDADE</v>
      </c>
      <c r="C177" s="107">
        <f>IF(SP_NORTE!B222="","*",SP_NORTE!B222)</f>
        <v>45974</v>
      </c>
      <c r="D177" s="106" t="str">
        <f>IF(SP_NORTE!D222="","*",SP_NORTE!D222)</f>
        <v>JUSCELIO (TF-658)</v>
      </c>
      <c r="E177" s="106" t="str">
        <f>IF(SP_NORTE!H222="","*",SP_NORTE!H222)</f>
        <v>-</v>
      </c>
      <c r="F177" s="112" t="str">
        <f>IF(SP_NORTE!M222="","*",SP_NORTE!M222)</f>
        <v>ZBM-ZHO</v>
      </c>
      <c r="G177" s="107" t="str">
        <f>IF(SP_NORTE!I222="","*",SP_NORTE!I222)</f>
        <v>-</v>
      </c>
      <c r="H177" s="107" t="str">
        <f>IF(SP_NORTE!AB222="","*",SP_NORTE!AB222)</f>
        <v>-</v>
      </c>
      <c r="I177" s="107" t="str">
        <f>IF(SP_NORTE!AC222="","*",SP_NORTE!AC222)</f>
        <v>-</v>
      </c>
      <c r="J177" s="108" t="str">
        <f>IF(SP_NORTE!AA222="","*",SP_NORTE!AA222)</f>
        <v>-</v>
      </c>
      <c r="K177" s="109" t="str">
        <f>IF(SP_NORTE!AD222="","*",SP_NORTE!AD222)</f>
        <v>-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2025-11-12T20:27:33Z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