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84" documentId="8_{B6337239-1A00-434D-AAD0-422EA1FEB5AE}" xr6:coauthVersionLast="47" xr6:coauthVersionMax="47" xr10:uidLastSave="{80A536C7-52F0-47ED-A582-78DAC5137D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9" i="1" l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N30" i="1" a="1"/>
  <c r="N30" i="1" s="1"/>
  <c r="M30" i="1" a="1"/>
  <c r="M30" i="1" s="1"/>
  <c r="C30" i="1"/>
  <c r="A30" i="1"/>
  <c r="N26" i="1" a="1"/>
  <c r="N26" i="1" s="1"/>
  <c r="M26" i="1" a="1"/>
  <c r="M26" i="1" s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E107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2" i="11" l="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<sst xmlns="http://schemas.openxmlformats.org/spreadsheetml/2006/main" count="4752" uniqueCount="1291">
  <si>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</si>
  <si>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</si>
  <si>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</si>
  <si>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</si>
  <si>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</si>
  <si>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</si>
  <si>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</si>
  <si>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</si>
  <si>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</si>
  <si>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</si>
  <si>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</si>
  <si>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</si>
  <si>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</si>
  <si>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</si>
  <si>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</si>
  <si>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</si>
  <si>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</si>
  <si>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</si>
  <si>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</si>
  <si>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</si>
  <si>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</si>
  <si>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</si>
  <si>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</si>
  <si>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</si>
  <si>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</si>
  <si>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</si>
  <si>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</si>
  <si>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</si>
  <si>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</si>
  <si>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</si>
  <si>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</si>
  <si>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</si>
  <si>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</si>
  <si>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</si>
  <si>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</si>
  <si>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</si>
  <si>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</si>
  <si>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</si>
  <si>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</si>
  <si>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</si>
  <si>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</si>
  <si>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</si>
  <si>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</si>
  <si>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</si>
  <si>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</si>
  <si>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</si>
  <si>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</si>
  <si>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</si>
  <si>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</si>
  <si>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</si>
  <si>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</si>
  <si>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</si>
  <si>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</si>
  <si>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</si>
  <si>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</si>
  <si>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</si>
  <si>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</si>
  <si>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</si>
  <si>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</si>
  <si>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</si>
  <si>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</si>
  <si>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</si>
  <si>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</si>
  <si>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</si>
  <si>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</si>
  <si>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</si>
  <si>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</si>
  <si>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</si>
  <si>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</si>
  <si>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</si>
  <si>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</si>
  <si>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</si>
  <si>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</si>
  <si>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</si>
  <si>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</si>
  <si>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</si>
  <si>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</si>
  <si>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</si>
  <si>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</si>
  <si>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</si>
  <si>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</si>
  <si>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</si>
  <si>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</si>
  <si>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</si>
  <si>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</si>
  <si>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</si>
  <si>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</si>
  <si>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</si>
  <si>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</si>
  <si>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</si>
  <si>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</si>
  <si>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</si>
  <si>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</si>
  <si>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</si>
  <si>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</si>
  <si>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</si>
  <si>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</si>
  <si>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</si>
  <si>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</si>
  <si>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</si>
  <si>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</si>
  <si>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</si>
  <si>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</si>
  <si>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</si>
  <si>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</si>
  <si>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</si>
  <si>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</si>
  <si>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</si>
  <si>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</si>
  <si>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</si>
  <si>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</si>
  <si>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</si>
  <si>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</si>
  <si>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</si>
  <si>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</si>
  <si>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</si>
  <si>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</si>
  <si>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</si>
  <si>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</si>
  <si>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</si>
  <si>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</si>
  <si>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</si>
  <si>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</si>
  <si>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</si>
  <si>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</si>
  <si>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</si>
  <si>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</si>
  <si>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</si>
  <si>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</si>
  <si>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</si>
  <si>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</si>
  <si>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</si>
  <si>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</si>
  <si>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</si>
  <si>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</si>
  <si>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</si>
  <si>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</si>
  <si>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</si>
  <si>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</si>
  <si>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</si>
  <si>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</si>
  <si>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</si>
  <si>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</si>
  <si>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</si>
  <si>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</si>
  <si>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</si>
  <si>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</si>
  <si>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</si>
  <si>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</si>
  <si>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</si>
  <si>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</si>
  <si>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</si>
  <si>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</si>
  <si>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</si>
  <si>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</si>
  <si>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</si>
  <si>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</si>
  <si>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</si>
  <si>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</si>
  <si>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</si>
  <si>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</si>
  <si>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</si>
  <si>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</si>
  <si>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</si>
  <si>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</si>
  <si>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</si>
  <si>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</si>
  <si>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</si>
  <si>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</si>
  <si>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</si>
  <si>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</si>
  <si>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</si>
  <si>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</si>
  <si>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</si>
  <si>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</si>
  <si>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</si>
  <si>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</si>
  <si>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</si>
  <si>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</si>
  <si>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</si>
  <si>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</si>
  <si>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</si>
  <si>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</si>
  <si>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</si>
  <si>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</si>
  <si>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</si>
  <si>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</si>
  <si>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</si>
  <si>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</si>
  <si>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</si>
  <si>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</si>
  <si>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</si>
  <si>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</si>
  <si>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</si>
  <si>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</si>
  <si>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</si>
  <si>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</si>
  <si>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</si>
  <si>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</si>
  <si>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</si>
  <si>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</si>
  <si>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</si>
  <si>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</si>
  <si>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</si>
  <si>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</si>
  <si>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</si>
  <si>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</si>
  <si>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</si>
  <si>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</si>
  <si>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</si>
  <si>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</si>
  <si>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</si>
  <si>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</si>
  <si>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</si>
  <si>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</si>
  <si>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</si>
  <si>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</si>
  <si>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</si>
  <si>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</si>
  <si>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</si>
  <si>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</si>
  <si>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</si>
  <si>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</si>
  <si>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</si>
  <si>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</si>
  <si>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</si>
  <si>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</si>
  <si>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</si>
  <si>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</si>
  <si>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</si>
  <si>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</si>
  <si>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</si>
  <si>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</si>
  <si>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</si>
  <si>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</si>
  <si>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</si>
  <si>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</si>
  <si>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</si>
  <si>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</si>
  <si>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</si>
  <si>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</si>
  <si>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</si>
  <si>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</si>
  <si>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</si>
  <si>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</si>
  <si>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</si>
  <si>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</si>
  <si>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</si>
  <si>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</si>
  <si>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</si>
  <si>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</si>
  <si>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</si>
  <si>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</si>
  <si>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</si>
  <si>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</si>
  <si>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</si>
  <si>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</si>
  <si>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</si>
  <si>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</si>
  <si>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</si>
  <si>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</si>
  <si>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</si>
  <si>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</si>
  <si>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</si>
  <si>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</si>
  <si>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</si>
  <si>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</si>
  <si>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</si>
  <si>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</si>
  <si>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</si>
  <si>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</si>
  <si>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</si>
  <si>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</si>
  <si>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</si>
  <si>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</si>
  <si>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</si>
  <si>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</si>
  <si>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</si>
  <si>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</si>
  <si>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</si>
  <si>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</si>
  <si>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</si>
  <si>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</si>
  <si>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</si>
  <si>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</si>
  <si>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</si>
  <si>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</si>
  <si>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</si>
  <si>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</si>
  <si>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</si>
  <si>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</si>
  <si>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</si>
  <si>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</si>
  <si>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</si>
  <si>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</si>
  <si>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</si>
  <si>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</si>
  <si>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</si>
  <si>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</si>
  <si>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</si>
  <si>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</si>
  <si>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</si>
  <si>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</si>
  <si>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</si>
  <si>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</si>
  <si>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</si>
  <si>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</si>
  <si>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</si>
  <si>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</si>
  <si>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</si>
  <si>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</si>
  <si>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</si>
  <si>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</si>
  <si>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</si>
  <si>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</si>
  <si>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</si>
  <si>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</si>
  <si>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</si>
  <si>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</si>
  <si>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</si>
  <si>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</si>
  <si>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</si>
  <si>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</si>
  <si>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</si>
  <si>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</si>
  <si>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</si>
  <si>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</si>
  <si>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</si>
  <si>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</si>
  <si>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</si>
  <si>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</si>
  <si>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</si>
  <si>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</si>
  <si>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</si>
  <si>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</si>
  <si>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</si>
  <si>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</si>
  <si>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</si>
  <si>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</si>
  <si>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</si>
  <si>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</si>
  <si>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</si>
  <si>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</si>
  <si>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</si>
  <si>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</si>
  <si>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</si>
  <si>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</si>
  <si>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</si>
  <si>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</si>
  <si>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</si>
  <si>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</si>
  <si>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</si>
  <si>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</si>
  <si>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</si>
  <si>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</si>
  <si>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</si>
  <si>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</si>
  <si>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</si>
  <si>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</si>
  <si>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</si>
  <si>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</si>
  <si>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</si>
  <si>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</si>
  <si>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</si>
  <si>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</si>
  <si>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</si>
  <si>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</si>
  <si>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</si>
  <si>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</si>
  <si>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</si>
  <si>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</si>
  <si>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</si>
  <si>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</si>
  <si>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</si>
  <si>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</si>
  <si>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</si>
  <si>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</si>
  <si>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</si>
  <si>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</si>
  <si>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</si>
  <si>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</si>
  <si>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</si>
  <si>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</si>
  <si>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</si>
  <si>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</si>
  <si>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</si>
  <si>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</si>
  <si>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</si>
  <si>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</si>
  <si>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</si>
  <si>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</si>
  <si>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</si>
  <si>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</si>
  <si>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</si>
  <si>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</si>
  <si>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</si>
  <si>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</si>
  <si>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</si>
  <si>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</si>
  <si>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</si>
  <si>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</si>
  <si>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</si>
  <si>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</si>
  <si>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</si>
  <si>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</si>
  <si>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</si>
  <si>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</si>
  <si>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</si>
  <si>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</si>
  <si>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</si>
  <si>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</si>
  <si>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</si>
  <si>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</si>
  <si>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</si>
  <si>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</si>
  <si>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</si>
  <si>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</si>
  <si>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</si>
  <si>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</si>
  <si>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</si>
  <si>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</si>
  <si>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</si>
  <si>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</si>
  <si>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</si>
  <si>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</si>
  <si>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</si>
  <si>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</si>
  <si>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</si>
  <si>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</si>
  <si>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</si>
  <si>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</si>
  <si>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</si>
  <si>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</si>
  <si>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</si>
  <si>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</si>
  <si>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</si>
  <si>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</si>
  <si>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</si>
  <si>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</si>
  <si>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</si>
  <si>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</si>
  <si>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</si>
  <si>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</si>
  <si>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</si>
  <si>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</si>
  <si>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</si>
  <si>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</si>
  <si>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</si>
  <si>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</si>
  <si>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</si>
  <si>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</si>
  <si>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</si>
  <si>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</si>
  <si>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</si>
  <si>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</si>
  <si>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</si>
  <si>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</si>
  <si>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</si>
  <si>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</si>
  <si>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</si>
  <si>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</si>
  <si>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</si>
  <si>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</si>
  <si>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</si>
  <si>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</si>
  <si>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</si>
  <si>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</si>
  <si>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</si>
  <si>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</si>
  <si>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</si>
  <si>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</si>
  <si>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</si>
  <si>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</si>
  <si>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</si>
  <si>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</si>
  <si>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</si>
  <si>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</si>
  <si>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</si>
  <si>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</si>
  <si>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</si>
  <si>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</si>
  <si>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</si>
  <si>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</si>
  <si>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</si>
  <si>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</si>
  <si>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</si>
  <si>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</si>
  <si>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</si>
  <si>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</si>
  <si>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</si>
  <si>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</si>
  <si>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</si>
  <si>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</si>
  <si>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</si>
  <si>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</si>
  <si>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</si>
  <si>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</si>
  <si>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</si>
  <si>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</si>
  <si>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</si>
  <si>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</si>
  <si>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</si>
  <si>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</si>
  <si>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</si>
  <si>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</si>
  <si>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</si>
  <si>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</si>
  <si>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</si>
  <si>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</si>
  <si>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</si>
  <si>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</si>
  <si>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</si>
  <si>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</si>
  <si>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</si>
  <si>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</si>
  <si>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</si>
  <si>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</si>
  <si>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</si>
  <si>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</si>
  <si>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</si>
  <si>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</si>
  <si>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</si>
  <si>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</si>
  <si>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</si>
  <si>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</si>
  <si>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</si>
  <si>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</si>
  <si>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</si>
  <si>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</si>
  <si>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</si>
  <si>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</si>
  <si>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</si>
  <si>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</si>
  <si>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</si>
  <si>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</si>
  <si>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</si>
  <si>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</si>
  <si>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</si>
  <si>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</si>
  <si>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</si>
  <si>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</si>
  <si>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</si>
  <si>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</si>
  <si>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</si>
  <si>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</si>
  <si>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</si>
  <si>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</si>
  <si>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</si>
  <si>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</si>
  <si>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</si>
  <si>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</si>
  <si>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</si>
  <si>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</si>
  <si>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</si>
  <si>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</si>
  <si>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</si>
  <si>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</si>
  <si>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</si>
  <si>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</si>
  <si>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</si>
  <si>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</si>
  <si>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</si>
  <si>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</si>
  <si>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</si>
  <si>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</si>
  <si>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</si>
  <si>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</si>
  <si>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</si>
  <si>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</si>
  <si>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</si>
  <si>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</si>
  <si>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</si>
  <si>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</si>
  <si>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</si>
  <si>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</si>
  <si>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</si>
  <si>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</si>
  <si>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</si>
  <si>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</si>
  <si>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</si>
  <si>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</si>
  <si>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</si>
  <si>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</si>
  <si>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</si>
  <si>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</si>
  <si>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</si>
  <si>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</si>
  <si>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</si>
  <si>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</si>
  <si>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</si>
  <si>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</si>
  <si>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</si>
  <si>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</si>
  <si>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</si>
  <si>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</si>
  <si>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</si>
  <si>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</si>
  <si>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</si>
  <si>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</si>
  <si>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</si>
  <si>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</si>
  <si>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</si>
  <si>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</si>
  <si>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</si>
  <si>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</si>
  <si>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</si>
  <si>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</si>
  <si>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</si>
  <si>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</si>
  <si>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</si>
  <si>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</si>
  <si>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</si>
  <si>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</si>
  <si>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</si>
  <si>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</si>
  <si>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</si>
  <si>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</si>
  <si>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</si>
  <si>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</si>
  <si>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</si>
  <si>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</si>
  <si>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</si>
  <si>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</si>
  <si>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</si>
  <si>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</si>
  <si>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</si>
  <si>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</si>
  <si>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</si>
  <si>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</si>
  <si>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</si>
  <si>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</si>
  <si>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</si>
  <si>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</si>
  <si>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</si>
  <si>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</si>
  <si>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</si>
  <si>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</si>
  <si>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</si>
  <si>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</si>
  <si>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</si>
  <si>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</si>
  <si>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</si>
  <si>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</si>
  <si>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</si>
  <si>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</si>
  <si>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</si>
  <si>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</si>
  <si>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</si>
  <si>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</si>
  <si>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</si>
  <si>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</si>
  <si>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</si>
  <si>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</si>
  <si>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</si>
  <si>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</si>
  <si>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</si>
  <si>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</si>
  <si>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</si>
  <si>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</si>
  <si>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</si>
  <si>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</si>
  <si>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</si>
  <si>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</si>
  <si>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</si>
  <si>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</si>
  <si>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</si>
  <si>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</si>
  <si>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</si>
  <si>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</si>
  <si>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</si>
  <si>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</si>
  <si>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</si>
  <si>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</si>
  <si>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</si>
  <si>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</si>
  <si>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</si>
  <si>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</si>
  <si>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</si>
  <si>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</si>
  <si>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</si>
  <si>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</si>
  <si>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</si>
  <si>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</si>
  <si>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</si>
  <si>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</si>
  <si>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</si>
  <si>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</si>
  <si>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</si>
  <si>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</si>
  <si>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</si>
  <si>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</si>
  <si>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</si>
  <si>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</si>
  <si>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</si>
  <si>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</si>
  <si>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</si>
  <si>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</si>
  <si>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</si>
  <si>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</si>
  <si>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</si>
  <si>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</si>
  <si>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</si>
  <si>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</si>
  <si>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</si>
  <si>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</si>
  <si>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</si>
  <si>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</si>
  <si>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</si>
  <si>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</si>
  <si>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</si>
  <si>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</si>
  <si>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</si>
  <si>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</si>
  <si>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</si>
  <si>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</si>
  <si>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</si>
  <si>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</si>
  <si>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</si>
  <si>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</si>
  <si>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</si>
  <si>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</si>
  <si>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</si>
  <si>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</si>
  <si>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</si>
  <si>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</si>
  <si>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</si>
  <si>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</si>
  <si>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</si>
  <si>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</si>
  <si>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</si>
  <si>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</si>
  <si>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</si>
  <si>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</si>
  <si>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</si>
  <si>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</si>
  <si>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</si>
  <si>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</si>
  <si>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</si>
  <si>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</si>
  <si>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</si>
  <si>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</si>
  <si>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</si>
  <si>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</si>
  <si>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</si>
  <si>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</si>
  <si>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</si>
  <si>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</si>
  <si>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</si>
  <si>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</si>
  <si>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</si>
  <si>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</si>
  <si>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</si>
  <si>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</si>
  <si>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</si>
  <si>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</si>
  <si>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</si>
  <si>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</si>
  <si>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</si>
  <si>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</si>
  <si>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</si>
  <si>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</si>
  <si>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</si>
  <si>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</si>
  <si>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</si>
  <si>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</si>
  <si>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</si>
  <si>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</si>
  <si>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</si>
  <si>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</si>
  <si>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</si>
  <si>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</si>
  <si>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</si>
  <si>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</si>
  <si>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</si>
  <si>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</si>
  <si>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</si>
  <si>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</si>
  <si>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</si>
  <si>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</si>
  <si>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</si>
  <si>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</si>
  <si>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</si>
  <si>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</si>
  <si>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</si>
  <si>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</si>
  <si>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</si>
  <si>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</si>
  <si>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</si>
  <si>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</si>
  <si>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</si>
  <si>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</si>
  <si>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</si>
  <si>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</si>
  <si>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</si>
  <si>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</si>
  <si>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</si>
  <si>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</si>
  <si>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</si>
  <si>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</si>
  <si>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</si>
  <si>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</si>
  <si>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</si>
  <si>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</si>
  <si>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</si>
  <si>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</si>
  <si>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</si>
  <si>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</si>
  <si>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</si>
  <si>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</si>
  <si>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</si>
  <si>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</si>
  <si>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</si>
  <si>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</si>
  <si>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</si>
  <si>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</si>
  <si>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</si>
  <si>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</si>
  <si>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</si>
  <si>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</si>
  <si>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</si>
  <si>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</si>
  <si>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</si>
  <si>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</si>
  <si>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</si>
  <si>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</si>
  <si>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</si>
  <si>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</si>
  <si>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</si>
  <si>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</si>
  <si>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</si>
  <si>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</si>
  <si>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</si>
  <si>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</si>
  <si>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</si>
  <si>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</si>
  <si>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</si>
  <si>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</si>
  <si>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</si>
  <si>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</si>
  <si>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</si>
  <si>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</si>
  <si>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</si>
  <si>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</si>
  <si>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</si>
  <si>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</si>
  <si>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</si>
  <si>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</si>
  <si>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</si>
  <si>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</si>
  <si>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</si>
  <si>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</si>
  <si>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</si>
  <si>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</si>
  <si>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</si>
  <si>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</si>
  <si>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</si>
  <si>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</si>
  <si>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</si>
  <si>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</si>
  <si>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</si>
  <si>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</si>
  <si>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</si>
  <si>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</si>
  <si>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</si>
  <si>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</si>
  <si>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</si>
  <si>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</si>
  <si>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</si>
  <si>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</si>
  <si>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</si>
  <si>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</si>
  <si>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</si>
  <si>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</si>
  <si>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</si>
  <si>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</si>
  <si>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</si>
  <si>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</si>
  <si>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</si>
  <si>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</si>
  <si>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</si>
  <si>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</si>
  <si>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</si>
  <si>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</si>
  <si>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</si>
  <si>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</si>
  <si>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</si>
  <si>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</si>
  <si>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</si>
  <si>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</si>
  <si>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</si>
  <si>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</si>
  <si>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</si>
  <si>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</si>
  <si>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</si>
  <si>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</si>
  <si>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</si>
  <si>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</si>
  <si>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</si>
  <si>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</si>
  <si>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</si>
  <si>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</si>
  <si>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</si>
  <si>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</si>
  <si>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</si>
  <si>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</si>
  <si>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</si>
  <si>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</si>
  <si>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</si>
  <si>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</si>
  <si>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</si>
  <si>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</si>
  <si>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</si>
  <si>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</si>
  <si>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</si>
  <si>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</si>
  <si>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</si>
  <si>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</si>
  <si>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</si>
  <si>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</si>
  <si>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</si>
  <si>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</si>
  <si>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</si>
  <si>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</si>
  <si>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</si>
  <si>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</si>
  <si>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</si>
  <si>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</si>
  <si>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</si>
  <si>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</si>
  <si>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</si>
  <si>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</si>
  <si>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</si>
  <si>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</si>
  <si>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</si>
  <si>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</si>
  <si>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</si>
  <si>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</si>
  <si>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</si>
  <si>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</si>
  <si>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</si>
  <si>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</si>
  <si>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</si>
  <si>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</si>
  <si>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</si>
  <si>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</si>
  <si>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</si>
  <si>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</si>
  <si>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</si>
  <si>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</si>
  <si>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</si>
  <si>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</si>
  <si>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</si>
  <si>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</si>
  <si>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</si>
  <si>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</si>
  <si>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</si>
  <si>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</si>
  <si>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</si>
  <si>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</si>
  <si>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</si>
  <si>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</si>
  <si>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</si>
  <si>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</si>
  <si>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</si>
  <si>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</si>
  <si>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</si>
  <si>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</si>
  <si>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</si>
  <si>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</si>
  <si>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</si>
  <si>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</si>
  <si>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</si>
  <si>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</si>
  <si>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</si>
  <si>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</si>
  <si>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</si>
  <si>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</si>
  <si>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</si>
  <si>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</si>
  <si>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</si>
  <si>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</si>
  <si>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</si>
  <si>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</si>
  <si>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</si>
  <si>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</si>
  <si>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</si>
  <si>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</si>
  <si>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</si>
  <si>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</si>
  <si>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</si>
  <si>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</si>
  <si>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</si>
  <si>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</si>
  <si>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</si>
  <si>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</si>
  <si>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</si>
  <si>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</si>
  <si>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</si>
  <si>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</si>
  <si>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</si>
  <si>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</si>
  <si>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</si>
  <si>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</si>
  <si>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</si>
  <si>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</si>
  <si>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</si>
  <si>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</si>
  <si>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</si>
  <si>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</si>
  <si>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</si>
  <si>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</si>
  <si>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</si>
  <si>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</si>
  <si>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</si>
  <si>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</si>
  <si>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</si>
  <si>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</si>
  <si>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</si>
  <si>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</si>
  <si>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</si>
  <si>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</si>
  <si>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</si>
  <si>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</si>
  <si>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</si>
  <si>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</si>
  <si>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</si>
  <si>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</si>
  <si>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</si>
  <si>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</si>
  <si>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</si>
  <si>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</si>
  <si>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</si>
  <si>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</si>
  <si>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</si>
  <si>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</si>
  <si>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</si>
  <si>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</si>
  <si>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</si>
  <si>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</si>
  <si>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</si>
  <si>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</si>
  <si>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</si>
  <si>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</si>
  <si>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</si>
  <si>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</si>
  <si>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</si>
  <si>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</si>
  <si>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</si>
  <si>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</si>
  <si>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</si>
  <si>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</si>
  <si>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</si>
  <si>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</si>
  <si>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</si>
  <si>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</si>
  <si>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</si>
  <si>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</si>
  <si>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</si>
  <si>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</si>
  <si>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</si>
  <si>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</si>
  <si>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</si>
  <si>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</si>
  <si>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</si>
  <si>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</si>
  <si>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</si>
  <si>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</si>
  <si>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</si>
  <si>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</si>
  <si>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</si>
  <si>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</si>
  <si>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</si>
  <si>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</si>
  <si>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</si>
  <si>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</si>
  <si>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</si>
  <si>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</si>
  <si>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</si>
  <si>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</si>
  <si>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</si>
  <si>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</si>
  <si>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</si>
  <si>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</si>
  <si>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</si>
  <si>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</si>
  <si>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</si>
  <si>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</si>
  <si>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</si>
  <si>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</si>
  <si>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</si>
  <si>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</si>
  <si>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</si>
  <si>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</si>
  <si>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</si>
  <si>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</si>
  <si>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</si>
  <si>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</si>
  <si>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</si>
  <si>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</si>
  <si>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</si>
  <si>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</si>
  <si>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</si>
  <si>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</si>
  <si>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</si>
  <si>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</si>
  <si>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</si>
  <si>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</si>
  <si>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</si>
  <si>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</si>
  <si>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</si>
  <si>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</si>
  <si>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</si>
  <si>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</si>
  <si>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</si>
  <si>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</si>
  <si>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</si>
  <si>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</si>
  <si>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</si>
  <si>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</si>
  <si>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</si>
  <si>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</si>
  <si>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</si>
  <si>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</si>
  <si>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</si>
  <si>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</si>
  <si>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</si>
  <si>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</si>
  <si>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</si>
  <si>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</si>
  <si>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</si>
  <si>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</si>
  <si>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</si>
  <si>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</si>
  <si>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</si>
  <si>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</si>
  <si>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</si>
  <si>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</si>
  <si>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</si>
  <si>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</si>
  <si>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</si>
  <si>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</si>
  <si>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</si>
  <si>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</si>
  <si>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</si>
  <si>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</si>
  <si>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</si>
  <si>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</si>
  <si>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</si>
  <si>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</si>
  <si>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</si>
  <si>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</si>
  <si>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</si>
  <si>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</si>
  <si>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</si>
  <si>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</si>
  <si>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</si>
  <si>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</si>
  <si>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</si>
  <si>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</si>
  <si>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</si>
  <si>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</si>
  <si>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</si>
  <si>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</si>
  <si>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</si>
  <si>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</si>
  <si>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</si>
  <si>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</si>
  <si>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</si>
  <si>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</si>
  <si>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</si>
  <si>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</si>
  <si>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</si>
  <si>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</si>
  <si>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</si>
  <si>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</si>
  <si>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</si>
  <si>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</si>
  <si>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</si>
  <si>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</si>
  <si>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</si>
  <si>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</si>
  <si>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</si>
  <si>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</si>
  <si>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</si>
  <si>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</si>
  <si>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</si>
  <si>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</si>
  <si>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</si>
  <si>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</si>
  <si>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</si>
  <si>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</si>
  <si>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</si>
  <si>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</si>
  <si>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</si>
  <si>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</si>
  <si>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</si>
  <si>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</si>
  <si>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</si>
  <si>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</si>
  <si>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</si>
  <si>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</si>
  <si>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</si>
  <si>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</si>
  <si>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</si>
  <si>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</si>
  <si>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</si>
  <si>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</si>
  <si>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</si>
  <si>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</si>
  <si>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</si>
  <si>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</si>
  <si>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</si>
  <si>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</si>
  <si>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</si>
  <si>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</si>
  <si>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</si>
  <si>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</si>
  <si>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autorizado a entrar na via 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</si>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</sst>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0" tableBorderDxfId="39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8"/>
    <tableColumn id="8" xr3:uid="{69D5AC3B-4F64-4F8F-AD2A-0AD158918DDD}" name="CORRELATO" dataDxfId="3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J6" activePane="bottomRight" state="frozen"/>
      <selection pane="bottomRight" activeCell="AY18" sqref="AY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49"/>
      <c r="BM1" s="327" t="s">
        <v>1125</v>
      </c>
      <c r="BN1" s="328"/>
      <c r="BO1" s="328"/>
      <c r="BP1" s="328"/>
      <c r="BQ1" s="328"/>
      <c r="BR1" s="328"/>
      <c r="BS1" s="32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39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49"/>
      <c r="BM2" s="342"/>
      <c r="BN2" s="343"/>
      <c r="BO2" s="343"/>
      <c r="BP2" s="343"/>
      <c r="BQ2" s="343"/>
      <c r="BR2" s="343"/>
      <c r="BS2" s="34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0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3" t="s">
        <v>1141</v>
      </c>
      <c r="AZ3" s="63"/>
      <c r="BA3" s="346"/>
      <c r="BB3" s="347"/>
      <c r="BC3" s="324" t="s">
        <v>1134</v>
      </c>
      <c r="BD3" s="325"/>
      <c r="BE3" s="325"/>
      <c r="BF3" s="326"/>
      <c r="BG3" s="62"/>
      <c r="BH3" s="338"/>
      <c r="BI3" s="339"/>
      <c r="BJ3" s="340"/>
      <c r="BK3" s="341"/>
      <c r="BL3" s="49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/>
      <c r="AT6" s="242"/>
      <c r="AU6" s="38"/>
      <c r="AV6" s="38"/>
      <c r="AW6" s="38"/>
      <c r="AX6" s="38"/>
      <c r="AY6" s="319">
        <f>IF(D6="","*",IFERROR(IF(ISODD(COUNT(AS6:AX6)),"ERRO",SUM((AT6-AS6),(AV6-AU6),(AX6-AW6))),"ERRO"))</f>
        <v>0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1</v>
      </c>
      <c r="BI6" s="16"/>
      <c r="BJ6" s="16" t="s">
        <v>1217</v>
      </c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 t="shared" ref="AY7:AY70" si="2"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/>
      <c r="BN7" s="14"/>
      <c r="BO7" s="165"/>
      <c r="BP7" s="16"/>
      <c r="BQ7" s="12" t="str">
        <f t="shared" ref="BQ7:BQ70" si="3">IF(AND(BR7&lt;1,BS7&lt;1),"Produção e Intervalo",IF(BR7&lt;1,"Intervalo",IF(BS7&lt;1,"Produção","Aderente")))</f>
        <v>Produção e Intervalo</v>
      </c>
      <c r="BR7" s="18">
        <f t="shared" ref="BR7:BR70" si="4">IF(OR(B7="",F7=""),"*",AY7/P7)</f>
        <v>0.80000000000000027</v>
      </c>
      <c r="BS7" s="18">
        <f t="shared" ref="BS7:BS70" si="5">IF(OR(B7="",F7=""),"*",BA7/Q7)</f>
        <v>0</v>
      </c>
      <c r="BT7" s="225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 t="shared" si="2"/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3"/>
        <v>Aderente</v>
      </c>
      <c r="BR8" s="18">
        <f t="shared" si="4"/>
        <v>1</v>
      </c>
      <c r="BS8" s="18">
        <f t="shared" si="5"/>
        <v>1</v>
      </c>
      <c r="BT8" s="225" t="str">
        <f t="shared" si="6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 t="shared" si="2"/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/>
      <c r="BL9" s="15"/>
      <c r="BM9" s="14"/>
      <c r="BN9" s="14"/>
      <c r="BO9" s="165"/>
      <c r="BP9" s="16"/>
      <c r="BQ9" s="12" t="str">
        <f t="shared" si="3"/>
        <v>Intervalo</v>
      </c>
      <c r="BR9" s="18">
        <f t="shared" si="4"/>
        <v>0.99999999999999911</v>
      </c>
      <c r="BS9" s="18">
        <f t="shared" si="5"/>
        <v>1</v>
      </c>
      <c r="BT9" s="225" t="str">
        <f t="shared" si="6"/>
        <v/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 t="shared" si="2"/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3"/>
        <v>Produção e Intervalo</v>
      </c>
      <c r="BR10" s="18">
        <f t="shared" si="4"/>
        <v>0</v>
      </c>
      <c r="BS10" s="18">
        <f t="shared" si="5"/>
        <v>0</v>
      </c>
      <c r="BT10" s="225" t="str">
        <f t="shared" si="6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 t="shared" si="2"/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3"/>
        <v>Aderente</v>
      </c>
      <c r="BR11" s="18">
        <f t="shared" si="4"/>
        <v>1.333333333333333</v>
      </c>
      <c r="BS11" s="18">
        <f t="shared" si="5"/>
        <v>1</v>
      </c>
      <c r="BT11" s="225" t="str">
        <f t="shared" si="6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 t="shared" si="2"/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3"/>
        <v>Aderente</v>
      </c>
      <c r="BR12" s="18">
        <f t="shared" si="4"/>
        <v>1.333333333333333</v>
      </c>
      <c r="BS12" s="18">
        <f t="shared" si="5"/>
        <v>1</v>
      </c>
      <c r="BT12" s="225" t="str">
        <f t="shared" si="6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0.34236111111111112</v>
      </c>
      <c r="AS13" s="242">
        <v>0.38611111111111113</v>
      </c>
      <c r="AT13" s="242"/>
      <c r="AU13" s="38"/>
      <c r="AV13" s="38"/>
      <c r="AW13" s="38"/>
      <c r="AX13" s="38"/>
      <c r="AY13" s="319" t="str">
        <f t="shared" si="2"/>
        <v>ERRO</v>
      </c>
      <c r="AZ13" s="13"/>
      <c r="BA13" s="71"/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2</v>
      </c>
      <c r="BI13" s="16"/>
      <c r="BJ13" s="16" t="s">
        <v>1238</v>
      </c>
      <c r="BK13" s="16" t="s">
        <v>1238</v>
      </c>
      <c r="BL13" s="15"/>
      <c r="BM13" s="14"/>
      <c r="BN13" s="14"/>
      <c r="BO13" s="165"/>
      <c r="BP13" s="16"/>
      <c r="BQ13" s="12" t="e">
        <f t="shared" si="3"/>
        <v>#VALUE!</v>
      </c>
      <c r="BR13" s="18" t="e">
        <f t="shared" si="4"/>
        <v>#VALUE!</v>
      </c>
      <c r="BS13" s="18">
        <f t="shared" si="5"/>
        <v>0</v>
      </c>
      <c r="BT13" s="225" t="str">
        <f t="shared" si="6"/>
        <v/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 t="shared" si="2"/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3"/>
        <v>Intervalo</v>
      </c>
      <c r="BR14" s="18">
        <f t="shared" si="4"/>
        <v>0.99999999999999911</v>
      </c>
      <c r="BS14" s="18">
        <f t="shared" si="5"/>
        <v>1</v>
      </c>
      <c r="BT14" s="225" t="str">
        <f t="shared" si="6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 t="shared" si="2"/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3"/>
        <v>Produção e Intervalo</v>
      </c>
      <c r="BR15" s="18">
        <f t="shared" si="4"/>
        <v>0</v>
      </c>
      <c r="BS15" s="18">
        <f t="shared" si="5"/>
        <v>0</v>
      </c>
      <c r="BT15" s="225" t="str">
        <f t="shared" si="6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 t="shared" si="2"/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3"/>
        <v>Aderente</v>
      </c>
      <c r="BR16" s="18" t="str">
        <f t="shared" si="4"/>
        <v>*</v>
      </c>
      <c r="BS16" s="18" t="str">
        <f t="shared" si="5"/>
        <v>*</v>
      </c>
      <c r="BT16" s="225" t="str">
        <f t="shared" si="6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 t="shared" si="2"/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3"/>
        <v>Aderente</v>
      </c>
      <c r="BR17" s="18" t="str">
        <f t="shared" si="4"/>
        <v>*</v>
      </c>
      <c r="BS17" s="18" t="str">
        <f t="shared" si="5"/>
        <v>*</v>
      </c>
      <c r="BT17" s="225" t="str">
        <f t="shared" si="6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957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 t="shared" si="2"/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3"/>
        <v>Produção e Intervalo</v>
      </c>
      <c r="BR18" s="18">
        <f t="shared" si="4"/>
        <v>0</v>
      </c>
      <c r="BS18" s="18">
        <f t="shared" si="5"/>
        <v>0</v>
      </c>
      <c r="BT18" s="225" t="str">
        <f t="shared" si="6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 t="shared" si="2"/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3"/>
        <v>Produção e Intervalo</v>
      </c>
      <c r="BR19" s="18">
        <f t="shared" si="4"/>
        <v>0</v>
      </c>
      <c r="BS19" s="18">
        <f t="shared" si="5"/>
        <v>0</v>
      </c>
      <c r="BT19" s="225" t="str">
        <f t="shared" si="6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 t="shared" si="2"/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3"/>
        <v>Aderente</v>
      </c>
      <c r="BR20" s="18" t="str">
        <f t="shared" si="4"/>
        <v>*</v>
      </c>
      <c r="BS20" s="18" t="str">
        <f t="shared" si="5"/>
        <v>*</v>
      </c>
      <c r="BT20" s="225" t="str">
        <f t="shared" si="6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 t="shared" si="2"/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3"/>
        <v>Produção e Intervalo</v>
      </c>
      <c r="BR21" s="18">
        <f t="shared" si="4"/>
        <v>0</v>
      </c>
      <c r="BS21" s="18">
        <f t="shared" si="5"/>
        <v>0</v>
      </c>
      <c r="BT21" s="225" t="str">
        <f t="shared" si="6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957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 t="shared" si="2"/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3"/>
        <v>Produção e Intervalo</v>
      </c>
      <c r="BR22" s="18">
        <f t="shared" si="4"/>
        <v>0</v>
      </c>
      <c r="BS22" s="18">
        <f t="shared" si="5"/>
        <v>0</v>
      </c>
      <c r="BT22" s="225" t="str">
        <f t="shared" si="6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 t="shared" si="2"/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3"/>
        <v>Produção e Intervalo</v>
      </c>
      <c r="BR23" s="18">
        <f t="shared" si="4"/>
        <v>0</v>
      </c>
      <c r="BS23" s="18">
        <f t="shared" si="5"/>
        <v>0</v>
      </c>
      <c r="BT23" s="225" t="str">
        <f t="shared" si="6"/>
        <v/>
      </c>
    </row>
    <row r="24" spans="1:72">
      <c r="A24" s="50" t="str">
        <f t="shared" si="1"/>
        <v>V8645993</v>
      </c>
      <c r="B24" s="171">
        <v>45993</v>
      </c>
      <c r="C24" s="8">
        <f>IF(BS_CONTROLE[[#This Row],[DATA]]="","",WEEKNUM(BS_CONTROLE[[#This Row],[DATA]]))</f>
        <v>49</v>
      </c>
      <c r="D24" s="51" t="s">
        <v>811</v>
      </c>
      <c r="E24" s="320">
        <v>324</v>
      </c>
      <c r="F24" s="172" t="s">
        <v>715</v>
      </c>
      <c r="G24" s="9" t="str">
        <f>IF(D24="","*",VLOOKUP(F24,BS_ATIVIDADE[#All],3,FALSE))</f>
        <v>MECANIZAÇÃO - SOCADORA</v>
      </c>
      <c r="H24" s="173" t="s">
        <v>250</v>
      </c>
      <c r="I24" s="173" t="s">
        <v>250</v>
      </c>
      <c r="J24" s="217">
        <v>74</v>
      </c>
      <c r="K24" s="217">
        <v>200</v>
      </c>
      <c r="L24" s="217">
        <v>194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3">
        <v>0.39583333333333331</v>
      </c>
      <c r="P24" s="173">
        <v>6.25E-2</v>
      </c>
      <c r="Q24" s="83">
        <v>840</v>
      </c>
      <c r="R24" s="10" t="str">
        <f>IFERROR(_xlfn.XLOOKUP(F24, BS_ATIVIDADE[ATIVIDADE],BS_ATIVIDADE[UNIDADE] ), "*")</f>
        <v>M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957</v>
      </c>
      <c r="Y24" s="158"/>
      <c r="Z24" s="158"/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4" t="str">
        <f>IF(BS_CONTROLE[[#This Row],[Local - Partida]]=0, "-", BS_CONTROLE[[#This Row],[Local - Partida]])</f>
        <v>TID2</v>
      </c>
      <c r="AL24" s="284" t="str">
        <f>IF(BS_CONTROLE[[#This Row],[Local - Encerramento]]=0, "-", BS_CONTROLE[[#This Row],[Local - Encerramento]])</f>
        <v>TID2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TID201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200</v>
      </c>
      <c r="AQ24" s="286">
        <f>IF(BS_CONTROLE[[#This Row],[KM - Fim]]=0, "-", BS_CONTROLE[[#This Row],[KM - Fim]])</f>
        <v>194</v>
      </c>
      <c r="AR24" s="242"/>
      <c r="AS24" s="242"/>
      <c r="AT24" s="242"/>
      <c r="AU24" s="38"/>
      <c r="AV24" s="38"/>
      <c r="AW24" s="38"/>
      <c r="AX24" s="38"/>
      <c r="AY24" s="319">
        <f t="shared" si="2"/>
        <v>0</v>
      </c>
      <c r="AZ24" s="13"/>
      <c r="BA24" s="71"/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3"/>
        <v>Produção e Intervalo</v>
      </c>
      <c r="BR24" s="18">
        <f t="shared" si="4"/>
        <v>0</v>
      </c>
      <c r="BS24" s="18">
        <f t="shared" si="5"/>
        <v>0</v>
      </c>
      <c r="BT24" s="225" t="str">
        <f t="shared" si="6"/>
        <v/>
      </c>
    </row>
    <row r="25" spans="1:72">
      <c r="A25" s="50" t="str">
        <f t="shared" si="1"/>
        <v>FRANCISCO (TF-670)45993</v>
      </c>
      <c r="B25" s="171">
        <v>45993</v>
      </c>
      <c r="C25" s="8">
        <f>IF(BS_CONTROLE[[#This Row],[DATA]]="","",WEEKNUM(BS_CONTROLE[[#This Row],[DATA]]))</f>
        <v>49</v>
      </c>
      <c r="D25" s="51" t="s">
        <v>889</v>
      </c>
      <c r="E25" s="320">
        <v>326</v>
      </c>
      <c r="F25" s="172" t="s">
        <v>792</v>
      </c>
      <c r="G25" s="9" t="str">
        <f>IF(D25="","*",VLOOKUP(F25,BS_ATIVIDADE[#All],3,FALSE))</f>
        <v>SOLDA</v>
      </c>
      <c r="H25" s="204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3" t="s">
        <v>609</v>
      </c>
      <c r="J25" s="217">
        <v>74</v>
      </c>
      <c r="K25" s="217">
        <v>64.563999999999993</v>
      </c>
      <c r="L25" s="217">
        <v>63.7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3">
        <v>0.375</v>
      </c>
      <c r="P25" s="173">
        <v>6.25E-2</v>
      </c>
      <c r="Q25" s="83">
        <v>2</v>
      </c>
      <c r="R25" s="10" t="str">
        <f>IFERROR(_xlfn.XLOOKUP(F25, BS_ATIVIDADE[ATIVIDADE],BS_ATIVIDADE[UNIDADE] ), "*")</f>
        <v>Nº DE SOLDA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1260</v>
      </c>
      <c r="W25" s="173" t="s">
        <v>1222</v>
      </c>
      <c r="X25" s="218" t="s">
        <v>957</v>
      </c>
      <c r="Y25" s="158"/>
      <c r="Z25" s="158"/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4" t="str">
        <f>IF(BS_CONTROLE[[#This Row],[Local - Partida]]=0, "-", BS_CONTROLE[[#This Row],[Local - Partida]])</f>
        <v>TQIK73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TQI-TSP</v>
      </c>
      <c r="AN25" s="284" t="str">
        <f>IF(BS_CONTROLE[[#This Row],[SB]]=0, "-", BS_CONTROLE[[#This Row],[SB]])</f>
        <v>TQIK73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64.563999999999993</v>
      </c>
      <c r="AQ25" s="286">
        <f>IF(BS_CONTROLE[[#This Row],[KM - Fim]]=0, "-", BS_CONTROLE[[#This Row],[KM - Fim]])</f>
        <v>63.7</v>
      </c>
      <c r="AR25" s="242"/>
      <c r="AS25" s="242"/>
      <c r="AT25" s="242"/>
      <c r="AU25" s="38"/>
      <c r="AV25" s="38"/>
      <c r="AW25" s="38"/>
      <c r="AX25" s="38"/>
      <c r="AY25" s="319">
        <f t="shared" si="2"/>
        <v>0</v>
      </c>
      <c r="AZ25" s="13"/>
      <c r="BA25" s="71"/>
      <c r="BB25" s="10" t="str">
        <f>IFERROR(_xlfn.XLOOKUP(AI25, BS_ATIVIDADE[ATIVIDADE],BS_ATIVIDADE[UNIDADE] ), "*")</f>
        <v>Nº DE SOLDA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3"/>
        <v>Produção e Intervalo</v>
      </c>
      <c r="BR25" s="18">
        <f t="shared" si="4"/>
        <v>0</v>
      </c>
      <c r="BS25" s="18">
        <f t="shared" si="5"/>
        <v>0</v>
      </c>
      <c r="BT25" s="225" t="str">
        <f t="shared" si="6"/>
        <v/>
      </c>
    </row>
    <row r="26" spans="1:72">
      <c r="A26" s="50" t="str">
        <f t="shared" si="1"/>
        <v>V8045993</v>
      </c>
      <c r="B26" s="171">
        <v>45993</v>
      </c>
      <c r="C26" s="8">
        <f>IF(BS_CONTROLE[[#This Row],[DATA]]="","",WEEKNUM(BS_CONTROLE[[#This Row],[DATA]]))</f>
        <v>49</v>
      </c>
      <c r="D26" s="51" t="s">
        <v>804</v>
      </c>
      <c r="E26" s="323">
        <v>237</v>
      </c>
      <c r="F26" s="172" t="s">
        <v>812</v>
      </c>
      <c r="G26" s="9" t="str">
        <f>IF(D26="","*",VLOOKUP(F26,BS_ATIVIDADE[#All],3,FALSE))</f>
        <v>OUTROS</v>
      </c>
      <c r="H26" s="173" t="s">
        <v>469</v>
      </c>
      <c r="I26" s="173" t="s">
        <v>492</v>
      </c>
      <c r="J26" s="217">
        <v>78</v>
      </c>
      <c r="K26" s="217">
        <v>252</v>
      </c>
      <c r="L26" s="83" t="s">
        <v>609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6" s="173">
        <v>0.35416666666666669</v>
      </c>
      <c r="P26" s="173">
        <v>4.1666666666666664E-2</v>
      </c>
      <c r="Q26" s="83">
        <v>1</v>
      </c>
      <c r="R26" s="10" t="str">
        <f>IFERROR(_xlfn.XLOOKUP(F26, BS_ATIVIDADE[ATIVIDADE],BS_ATIVIDADE[UNIDADE] ), "*")</f>
        <v>BINÁRIO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" s="80" t="str">
        <f>IFERROR(_xlfn.XLOOKUP(J26, BASE_MAPA!$E$2:$E$359, BASE_MAPA!$J$2:$J$359), "ERRO")</f>
        <v>ITIRAPINA - BAURU</v>
      </c>
      <c r="V26" s="217" t="s">
        <v>1242</v>
      </c>
      <c r="W26" s="217" t="s">
        <v>1243</v>
      </c>
      <c r="X26" s="218" t="s">
        <v>957</v>
      </c>
      <c r="Y26" s="158"/>
      <c r="Z26" s="158"/>
      <c r="AA26" s="217" t="s">
        <v>609</v>
      </c>
      <c r="AB26" s="172" t="s">
        <v>609</v>
      </c>
      <c r="AC26" s="172" t="s">
        <v>609</v>
      </c>
      <c r="AD26" s="322" t="s">
        <v>609</v>
      </c>
      <c r="AE26" s="217" t="s">
        <v>609</v>
      </c>
      <c r="AF26" s="217" t="s">
        <v>609</v>
      </c>
      <c r="AG26" s="217" t="s">
        <v>609</v>
      </c>
      <c r="AH26" s="48"/>
      <c r="AI26" s="142" t="str">
        <f>IF(BS_CONTROLE[[#This Row],[Atividade]]=0, "-", BS_CONTROLE[[#This Row],[Atividade]])</f>
        <v>INSPEÇÃO RIV</v>
      </c>
      <c r="AJ26" s="9" t="str">
        <f>IF(D26="","*",VLOOKUP(AI26,BS_ATIVIDADE[#Data],3,FALSE))</f>
        <v>OUTROS</v>
      </c>
      <c r="AK26" s="284" t="str">
        <f>IF(BS_CONTROLE[[#This Row],[Local - Partida]]=0, "-", BS_CONTROLE[[#This Row],[Local - Partida]])</f>
        <v>ZDK</v>
      </c>
      <c r="AL26" s="284" t="str">
        <f>IF(BS_CONTROLE[[#This Row],[Local - Encerramento]]=0, "-", BS_CONTROLE[[#This Row],[Local - Encerramento]])</f>
        <v>ZPD</v>
      </c>
      <c r="AM26" s="284" t="str">
        <f>IF(BS_CONTROLE[[#This Row],[Entre - Estações]]=0, "-", BS_CONTROLE[[#This Row],[Entre - Estações]])</f>
        <v>ZDK</v>
      </c>
      <c r="AN26" s="284" t="str">
        <f>IF(BS_CONTROLE[[#This Row],[SB]]=0, "-", BS_CONTROLE[[#This Row],[SB]])</f>
        <v>ZDK1</v>
      </c>
      <c r="AO26" s="285">
        <f>IF(BS_CONTROLE[[#This Row],[SUB]]=0, "-", BS_CONTROLE[[#This Row],[SUB]])</f>
        <v>78</v>
      </c>
      <c r="AP26" s="286">
        <f>IF(BS_CONTROLE[[#This Row],[KM - Inicio]]=0, "-", BS_CONTROLE[[#This Row],[KM - Inicio]])</f>
        <v>252</v>
      </c>
      <c r="AQ26" s="286" t="str">
        <f>IF(BS_CONTROLE[[#This Row],[KM - Fim]]=0, "-", BS_CONTROLE[[#This Row],[KM - Fim]])</f>
        <v>-</v>
      </c>
      <c r="AR26" s="242"/>
      <c r="AS26" s="242"/>
      <c r="AT26" s="242"/>
      <c r="AU26" s="38"/>
      <c r="AV26" s="38"/>
      <c r="AW26" s="38"/>
      <c r="AX26" s="38"/>
      <c r="AY26" s="319">
        <f t="shared" si="2"/>
        <v>0</v>
      </c>
      <c r="AZ26" s="13"/>
      <c r="BA26" s="71"/>
      <c r="BB26" s="10" t="str">
        <f>IFERROR(_xlfn.XLOOKUP(AI26, BS_ATIVIDADE[ATIVIDADE],BS_ATIVIDADE[UNIDADE] ), "*")</f>
        <v>BINÁRIO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" s="11" t="str">
        <f>IFERROR(_xlfn.XLOOKUP(AO26, BASE_MAPA!$E$2:$E$359, BASE_MAPA!$J$2:$J$359), "ERRO")</f>
        <v>ITIRAPINA - BAURU</v>
      </c>
      <c r="BF26" s="287" t="str">
        <f>IF(BS_CONTROLE[[#This Row],[Responsavel pelo boletim]]=0, "-", BS_CONTROLE[[#This Row],[Responsavel pelo boletim]])</f>
        <v>Fernanda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3"/>
        <v>Produção e Intervalo</v>
      </c>
      <c r="BR26" s="18">
        <f t="shared" si="4"/>
        <v>0</v>
      </c>
      <c r="BS26" s="18">
        <f t="shared" si="5"/>
        <v>0</v>
      </c>
      <c r="BT26" s="225" t="str">
        <f t="shared" si="6"/>
        <v/>
      </c>
    </row>
    <row r="27" spans="1:72">
      <c r="A27" s="50" t="str">
        <f t="shared" si="1"/>
        <v>E1745993</v>
      </c>
      <c r="B27" s="171">
        <v>45993</v>
      </c>
      <c r="C27" s="8">
        <f>IF(BS_CONTROLE[[#This Row],[DATA]]="","",WEEKNUM(BS_CONTROLE[[#This Row],[DATA]]))</f>
        <v>49</v>
      </c>
      <c r="D27" s="51" t="s">
        <v>750</v>
      </c>
      <c r="E27" s="320">
        <v>313</v>
      </c>
      <c r="F27" s="172" t="s">
        <v>611</v>
      </c>
      <c r="G27" s="9" t="str">
        <f>IF(D27="","*",VLOOKUP(F27,BS_ATIVIDADE[#All],3,FALSE))</f>
        <v>CAMINHÂO - SOLDA</v>
      </c>
      <c r="H27" s="173" t="s">
        <v>470</v>
      </c>
      <c r="I27" s="173" t="s">
        <v>470</v>
      </c>
      <c r="J27" s="217">
        <v>78</v>
      </c>
      <c r="K27" s="217">
        <v>251</v>
      </c>
      <c r="L27" s="83">
        <v>244</v>
      </c>
      <c r="M27" s="217" t="s">
        <v>1261</v>
      </c>
      <c r="N27" s="217" t="s">
        <v>1262</v>
      </c>
      <c r="O27" s="173">
        <v>0.375</v>
      </c>
      <c r="P27" s="173">
        <v>0.125</v>
      </c>
      <c r="Q27" s="83">
        <v>3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ITIRAPINA - BAURU</v>
      </c>
      <c r="V27" s="198" t="s">
        <v>1263</v>
      </c>
      <c r="W27" s="173" t="s">
        <v>1264</v>
      </c>
      <c r="X27" s="218" t="s">
        <v>957</v>
      </c>
      <c r="Y27" s="158"/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0.33333333333333331</v>
      </c>
      <c r="AE27" s="83">
        <v>6251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CAMINHÃO DE SOLDA</v>
      </c>
      <c r="AJ27" s="9" t="str">
        <f>IF(D27="","*",VLOOKUP(AI27,BS_ATIVIDADE[#Data],3,FALSE))</f>
        <v>CAMINHÂO - SOLDA</v>
      </c>
      <c r="AK27" s="284" t="str">
        <f>IF(BS_CONTROLE[[#This Row],[Local - Partida]]=0, "-", BS_CONTROLE[[#This Row],[Local - Partida]])</f>
        <v>ZDK1</v>
      </c>
      <c r="AL27" s="284" t="str">
        <f>IF(BS_CONTROLE[[#This Row],[Local - Encerramento]]=0, "-", BS_CONTROLE[[#This Row],[Local - Encerramento]])</f>
        <v>ZDK1</v>
      </c>
      <c r="AM27" s="284" t="str">
        <f>IF(BS_CONTROLE[[#This Row],[Entre - Estações]]=0, "-", BS_CONTROLE[[#This Row],[Entre - Estações]])</f>
        <v>ZDK-ZVT</v>
      </c>
      <c r="AN27" s="284" t="str">
        <f>IF(BS_CONTROLE[[#This Row],[SB]]=0, "-", BS_CONTROLE[[#This Row],[SB]])</f>
        <v>ZDK1/ZDKZVT</v>
      </c>
      <c r="AO27" s="285">
        <f>IF(BS_CONTROLE[[#This Row],[SUB]]=0, "-", BS_CONTROLE[[#This Row],[SUB]])</f>
        <v>78</v>
      </c>
      <c r="AP27" s="286">
        <f>IF(BS_CONTROLE[[#This Row],[KM - Inicio]]=0, "-", BS_CONTROLE[[#This Row],[KM - Inicio]])</f>
        <v>251</v>
      </c>
      <c r="AQ27" s="286">
        <f>IF(BS_CONTROLE[[#This Row],[KM - Fim]]=0, "-", BS_CONTROLE[[#This Row],[KM - Fim]])</f>
        <v>244</v>
      </c>
      <c r="AR27" s="242"/>
      <c r="AS27" s="242"/>
      <c r="AT27" s="242"/>
      <c r="AU27" s="38"/>
      <c r="AV27" s="38"/>
      <c r="AW27" s="38"/>
      <c r="AX27" s="38"/>
      <c r="AY27" s="319">
        <f t="shared" si="2"/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ITIRAPINA - BAURU</v>
      </c>
      <c r="BF27" s="287" t="str">
        <f>IF(BS_CONTROLE[[#This Row],[Responsavel pelo boletim]]=0, "-", BS_CONTROLE[[#This Row],[Responsavel pelo boletim]])</f>
        <v>Higor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3"/>
        <v>Produção e Intervalo</v>
      </c>
      <c r="BR27" s="18">
        <f t="shared" si="4"/>
        <v>0</v>
      </c>
      <c r="BS27" s="18">
        <f t="shared" si="5"/>
        <v>0</v>
      </c>
      <c r="BT27" s="225" t="str">
        <f t="shared" si="6"/>
        <v/>
      </c>
    </row>
    <row r="28" spans="1:72">
      <c r="A28" s="50" t="str">
        <f t="shared" si="1"/>
        <v>W5345993</v>
      </c>
      <c r="B28" s="171">
        <v>45993</v>
      </c>
      <c r="C28" s="8">
        <f>IF(BS_CONTROLE[[#This Row],[DATA]]="","",WEEKNUM(BS_CONTROLE[[#This Row],[DATA]]))</f>
        <v>49</v>
      </c>
      <c r="D28" s="51" t="s">
        <v>829</v>
      </c>
      <c r="E28" s="320">
        <v>282</v>
      </c>
      <c r="F28" s="172" t="s">
        <v>623</v>
      </c>
      <c r="G28" s="9" t="str">
        <f>IF(D28="","*",VLOOKUP(F28,BS_ATIVIDADE[#All],3,FALSE))</f>
        <v>OUTROS</v>
      </c>
      <c r="H28" s="173" t="s">
        <v>155</v>
      </c>
      <c r="I28" s="173" t="s">
        <v>170</v>
      </c>
      <c r="J28" s="217">
        <v>101</v>
      </c>
      <c r="K28" s="217">
        <v>1290</v>
      </c>
      <c r="L28" s="83" t="s">
        <v>609</v>
      </c>
      <c r="M28" s="204" t="s">
        <v>1265</v>
      </c>
      <c r="N28" s="204" t="s">
        <v>1266</v>
      </c>
      <c r="O28" s="173">
        <v>0.33333333333333331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" s="80" t="str">
        <f>IFERROR(_xlfn.XLOOKUP(J28, BASE_MAPA!$E$2:$E$359, BASE_MAPA!$J$2:$J$359), "ERRO")</f>
        <v>PORTO NACIONAL - OURO VERDE</v>
      </c>
      <c r="V28" s="198" t="s">
        <v>1267</v>
      </c>
      <c r="W28" s="173" t="s">
        <v>1268</v>
      </c>
      <c r="X28" s="218" t="s">
        <v>957</v>
      </c>
      <c r="Y28" s="158"/>
      <c r="Z28" s="158" t="s">
        <v>958</v>
      </c>
      <c r="AA28" s="83" t="s">
        <v>609</v>
      </c>
      <c r="AB28" s="70" t="s">
        <v>948</v>
      </c>
      <c r="AC28" s="70" t="s">
        <v>609</v>
      </c>
      <c r="AD28" s="173">
        <v>0.29166666666666669</v>
      </c>
      <c r="AE28" s="83">
        <v>9220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DESLOCAMENTO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PUR</v>
      </c>
      <c r="AL28" s="284" t="str">
        <f>IF(BS_CONTROLE[[#This Row],[Local - Encerramento]]=0, "-", BS_CONTROLE[[#This Row],[Local - Encerramento]])</f>
        <v>PJG</v>
      </c>
      <c r="AM28" s="284" t="str">
        <f>IF(BS_CONTROLE[[#This Row],[Entre - Estações]]=0, "-", BS_CONTROLE[[#This Row],[Entre - Estações]])</f>
        <v>PUR-PJG</v>
      </c>
      <c r="AN28" s="284" t="str">
        <f>IF(BS_CONTROLE[[#This Row],[SB]]=0, "-", BS_CONTROLE[[#This Row],[SB]])</f>
        <v>PURPJG</v>
      </c>
      <c r="AO28" s="285">
        <f>IF(BS_CONTROLE[[#This Row],[SUB]]=0, "-", BS_CONTROLE[[#This Row],[SUB]])</f>
        <v>101</v>
      </c>
      <c r="AP28" s="286">
        <f>IF(BS_CONTROLE[[#This Row],[KM - Inicio]]=0, "-", BS_CONTROLE[[#This Row],[KM - Inicio]])</f>
        <v>1290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 t="shared" si="2"/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" s="11" t="str">
        <f>IFERROR(_xlfn.XLOOKUP(AO28, BASE_MAPA!$E$2:$E$359, BASE_MAPA!$J$2:$J$359), "ERRO")</f>
        <v>PORTO NACIONAL - OURO VERDE</v>
      </c>
      <c r="BF28" s="287" t="str">
        <f>IF(BS_CONTROLE[[#This Row],[Responsavel pelo boletim]]=0, "-", BS_CONTROLE[[#This Row],[Responsavel pelo boletim]])</f>
        <v>Francyslaine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3"/>
        <v>Produção e Intervalo</v>
      </c>
      <c r="BR28" s="18">
        <f t="shared" si="4"/>
        <v>0</v>
      </c>
      <c r="BS28" s="18">
        <f t="shared" si="5"/>
        <v>0</v>
      </c>
      <c r="BT28" s="225" t="str">
        <f t="shared" si="6"/>
        <v/>
      </c>
    </row>
    <row r="29" spans="1:72">
      <c r="A29" s="50" t="str">
        <f t="shared" si="1"/>
        <v>W9445993</v>
      </c>
      <c r="B29" s="171">
        <v>45993</v>
      </c>
      <c r="C29" s="8">
        <f>IF(BS_CONTROLE[[#This Row],[DATA]]="","",WEEKNUM(BS_CONTROLE[[#This Row],[DATA]]))</f>
        <v>49</v>
      </c>
      <c r="D29" s="51" t="s">
        <v>846</v>
      </c>
      <c r="E29" s="320">
        <v>359</v>
      </c>
      <c r="F29" s="172" t="s">
        <v>753</v>
      </c>
      <c r="G29" s="9" t="str">
        <f>IF(D29="","*",VLOOKUP(F29,BS_ATIVIDADE[#All],3,FALSE))</f>
        <v>OUTROS</v>
      </c>
      <c r="H29" s="173" t="s">
        <v>307</v>
      </c>
      <c r="I29" s="173" t="s">
        <v>337</v>
      </c>
      <c r="J29" s="217">
        <v>103</v>
      </c>
      <c r="K29" s="217">
        <v>1882</v>
      </c>
      <c r="L29" s="83" t="s">
        <v>609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" s="173">
        <v>0.375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" s="80" t="str">
        <f>IFERROR(_xlfn.XLOOKUP(J29, BASE_MAPA!$E$2:$E$359, BASE_MAPA!$J$2:$J$359), "ERRO")</f>
        <v>OURO VERDE - LIGAÇÃO</v>
      </c>
      <c r="V29" s="198" t="s">
        <v>1269</v>
      </c>
      <c r="W29" s="173" t="s">
        <v>1270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609</v>
      </c>
      <c r="AD29" s="173">
        <v>0.29166666666666669</v>
      </c>
      <c r="AE29" s="83">
        <v>9406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OUTRAS ATIVIDADES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PSG</v>
      </c>
      <c r="AL29" s="284" t="str">
        <f>IF(BS_CONTROLE[[#This Row],[Local - Encerramento]]=0, "-", BS_CONTROLE[[#This Row],[Local - Encerramento]])</f>
        <v>PPR</v>
      </c>
      <c r="AM29" s="284" t="str">
        <f>IF(BS_CONTROLE[[#This Row],[Entre - Estações]]=0, "-", BS_CONTROLE[[#This Row],[Entre - Estações]])</f>
        <v>POA-PAM</v>
      </c>
      <c r="AN29" s="284" t="str">
        <f>IF(BS_CONTROLE[[#This Row],[SB]]=0, "-", BS_CONTROLE[[#This Row],[SB]])</f>
        <v>POAPAM</v>
      </c>
      <c r="AO29" s="285">
        <f>IF(BS_CONTROLE[[#This Row],[SUB]]=0, "-", BS_CONTROLE[[#This Row],[SUB]])</f>
        <v>103</v>
      </c>
      <c r="AP29" s="286">
        <f>IF(BS_CONTROLE[[#This Row],[KM - Inicio]]=0, "-", BS_CONTROLE[[#This Row],[KM - Inicio]])</f>
        <v>1882</v>
      </c>
      <c r="AQ29" s="286" t="str">
        <f>IF(BS_CONTROLE[[#This Row],[KM - Fim]]=0, "-", BS_CONTROLE[[#This Row],[KM - Fim]])</f>
        <v>-</v>
      </c>
      <c r="AR29" s="242"/>
      <c r="AS29" s="242"/>
      <c r="AT29" s="242"/>
      <c r="AU29" s="38"/>
      <c r="AV29" s="38"/>
      <c r="AW29" s="38"/>
      <c r="AX29" s="38"/>
      <c r="AY29" s="319">
        <f t="shared" si="2"/>
        <v>0</v>
      </c>
      <c r="AZ29" s="13"/>
      <c r="BA29" s="71"/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" s="11" t="str">
        <f>IFERROR(_xlfn.XLOOKUP(AO29, BASE_MAPA!$E$2:$E$359, BASE_MAPA!$J$2:$J$359), "ERRO")</f>
        <v>OURO VERDE - LIGAÇÃO</v>
      </c>
      <c r="BF29" s="287" t="str">
        <f>IF(BS_CONTROLE[[#This Row],[Responsavel pelo boletim]]=0, "-", BS_CONTROLE[[#This Row],[Responsavel pelo boletim]])</f>
        <v xml:space="preserve">Lucas 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3"/>
        <v>Produção e Intervalo</v>
      </c>
      <c r="BR29" s="18">
        <f t="shared" si="4"/>
        <v>0</v>
      </c>
      <c r="BS29" s="18">
        <f t="shared" si="5"/>
        <v>0</v>
      </c>
      <c r="BT29" s="225" t="str">
        <f t="shared" si="6"/>
        <v/>
      </c>
    </row>
    <row r="30" spans="1:72">
      <c r="A30" s="50" t="str">
        <f t="shared" ref="A30" si="7">D30&amp;B30</f>
        <v/>
      </c>
      <c r="B30" s="171"/>
      <c r="C30" s="8" t="str">
        <f>IF(BS_CONTROLE[[#This Row],[DATA]]="","",WEEKNUM(BS_CONTROLE[[#This Row],[DATA]]))</f>
        <v/>
      </c>
      <c r="D30" s="51"/>
      <c r="E30" s="320"/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609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 t="str">
        <f t="shared" si="2"/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3"/>
        <v>Aderente</v>
      </c>
      <c r="BR30" s="18" t="str">
        <f t="shared" si="4"/>
        <v>*</v>
      </c>
      <c r="BS30" s="18" t="str">
        <f t="shared" si="5"/>
        <v>*</v>
      </c>
      <c r="BT30" s="225" t="str">
        <f t="shared" si="6"/>
        <v/>
      </c>
    </row>
    <row r="31" spans="1:72">
      <c r="A31" s="50" t="str">
        <f t="shared" si="1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 t="str">
        <f t="shared" si="2"/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3"/>
        <v>Aderente</v>
      </c>
      <c r="BR31" s="18" t="str">
        <f t="shared" si="4"/>
        <v>*</v>
      </c>
      <c r="BS31" s="18" t="str">
        <f t="shared" si="5"/>
        <v>*</v>
      </c>
      <c r="BT31" s="225" t="str">
        <f t="shared" si="6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 t="shared" si="2"/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3"/>
        <v>Aderente</v>
      </c>
      <c r="BR32" s="18" t="str">
        <f t="shared" si="4"/>
        <v>*</v>
      </c>
      <c r="BS32" s="18" t="str">
        <f t="shared" si="5"/>
        <v>*</v>
      </c>
      <c r="BT32" s="225" t="str">
        <f t="shared" si="6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 t="shared" si="2"/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3"/>
        <v>Aderente</v>
      </c>
      <c r="BR33" s="18" t="str">
        <f t="shared" si="4"/>
        <v>*</v>
      </c>
      <c r="BS33" s="18" t="str">
        <f t="shared" si="5"/>
        <v>*</v>
      </c>
      <c r="BT33" s="225" t="str">
        <f t="shared" si="6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 t="shared" si="2"/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3"/>
        <v>Aderente</v>
      </c>
      <c r="BR34" s="18" t="str">
        <f t="shared" si="4"/>
        <v>*</v>
      </c>
      <c r="BS34" s="18" t="str">
        <f t="shared" si="5"/>
        <v>*</v>
      </c>
      <c r="BT34" s="225" t="str">
        <f t="shared" si="6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 t="shared" si="2"/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3"/>
        <v>Aderente</v>
      </c>
      <c r="BR35" s="18" t="str">
        <f t="shared" si="4"/>
        <v>*</v>
      </c>
      <c r="BS35" s="18" t="str">
        <f t="shared" si="5"/>
        <v>*</v>
      </c>
      <c r="BT35" s="225" t="str">
        <f t="shared" si="6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 t="shared" si="2"/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3"/>
        <v>Aderente</v>
      </c>
      <c r="BR36" s="18" t="str">
        <f t="shared" si="4"/>
        <v>*</v>
      </c>
      <c r="BS36" s="18" t="str">
        <f t="shared" si="5"/>
        <v>*</v>
      </c>
      <c r="BT36" s="225" t="str">
        <f t="shared" si="6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 t="shared" si="2"/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3"/>
        <v>Aderente</v>
      </c>
      <c r="BR37" s="18" t="str">
        <f t="shared" si="4"/>
        <v>*</v>
      </c>
      <c r="BS37" s="18" t="str">
        <f t="shared" si="5"/>
        <v>*</v>
      </c>
      <c r="BT37" s="225" t="str">
        <f t="shared" si="6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 t="shared" si="2"/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3"/>
        <v>Aderente</v>
      </c>
      <c r="BR38" s="18" t="str">
        <f t="shared" si="4"/>
        <v>*</v>
      </c>
      <c r="BS38" s="18" t="str">
        <f t="shared" si="5"/>
        <v>*</v>
      </c>
      <c r="BT38" s="225" t="str">
        <f t="shared" si="6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 t="shared" si="2"/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3"/>
        <v>Aderente</v>
      </c>
      <c r="BR39" s="18" t="str">
        <f t="shared" si="4"/>
        <v>*</v>
      </c>
      <c r="BS39" s="18" t="str">
        <f t="shared" si="5"/>
        <v>*</v>
      </c>
      <c r="BT39" s="225" t="str">
        <f t="shared" si="6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 t="shared" si="2"/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3"/>
        <v>Aderente</v>
      </c>
      <c r="BR40" s="18" t="str">
        <f t="shared" si="4"/>
        <v>*</v>
      </c>
      <c r="BS40" s="18" t="str">
        <f t="shared" si="5"/>
        <v>*</v>
      </c>
      <c r="BT40" s="225" t="str">
        <f t="shared" si="6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 t="shared" si="2"/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3"/>
        <v>Aderente</v>
      </c>
      <c r="BR41" s="18" t="str">
        <f t="shared" si="4"/>
        <v>*</v>
      </c>
      <c r="BS41" s="18" t="str">
        <f t="shared" si="5"/>
        <v>*</v>
      </c>
      <c r="BT41" s="225" t="str">
        <f t="shared" si="6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 t="shared" si="2"/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3"/>
        <v>Aderente</v>
      </c>
      <c r="BR42" s="18" t="str">
        <f t="shared" si="4"/>
        <v>*</v>
      </c>
      <c r="BS42" s="18" t="str">
        <f t="shared" si="5"/>
        <v>*</v>
      </c>
      <c r="BT42" s="225" t="str">
        <f t="shared" si="6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 t="shared" si="2"/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3"/>
        <v>Aderente</v>
      </c>
      <c r="BR43" s="18" t="str">
        <f t="shared" si="4"/>
        <v>*</v>
      </c>
      <c r="BS43" s="18" t="str">
        <f t="shared" si="5"/>
        <v>*</v>
      </c>
      <c r="BT43" s="225" t="str">
        <f t="shared" si="6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 t="shared" si="2"/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3"/>
        <v>Aderente</v>
      </c>
      <c r="BR44" s="18" t="str">
        <f t="shared" si="4"/>
        <v>*</v>
      </c>
      <c r="BS44" s="18" t="str">
        <f t="shared" si="5"/>
        <v>*</v>
      </c>
      <c r="BT44" s="225" t="str">
        <f t="shared" si="6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 t="shared" si="2"/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3"/>
        <v>Aderente</v>
      </c>
      <c r="BR45" s="18" t="str">
        <f t="shared" si="4"/>
        <v>*</v>
      </c>
      <c r="BS45" s="18" t="str">
        <f t="shared" si="5"/>
        <v>*</v>
      </c>
      <c r="BT45" s="225" t="str">
        <f t="shared" si="6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 t="shared" si="2"/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3"/>
        <v>Aderente</v>
      </c>
      <c r="BR46" s="18" t="str">
        <f t="shared" si="4"/>
        <v>*</v>
      </c>
      <c r="BS46" s="18" t="str">
        <f t="shared" si="5"/>
        <v>*</v>
      </c>
      <c r="BT46" s="225" t="str">
        <f t="shared" si="6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 t="shared" si="2"/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3"/>
        <v>Aderente</v>
      </c>
      <c r="BR47" s="18" t="str">
        <f t="shared" si="4"/>
        <v>*</v>
      </c>
      <c r="BS47" s="18" t="str">
        <f t="shared" si="5"/>
        <v>*</v>
      </c>
      <c r="BT47" s="225" t="str">
        <f t="shared" si="6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 t="shared" si="2"/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3"/>
        <v>Aderente</v>
      </c>
      <c r="BR48" s="18" t="str">
        <f t="shared" si="4"/>
        <v>*</v>
      </c>
      <c r="BS48" s="18" t="str">
        <f t="shared" si="5"/>
        <v>*</v>
      </c>
      <c r="BT48" s="225" t="str">
        <f t="shared" si="6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 t="shared" si="2"/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3"/>
        <v>Aderente</v>
      </c>
      <c r="BR49" s="18" t="str">
        <f t="shared" si="4"/>
        <v>*</v>
      </c>
      <c r="BS49" s="18" t="str">
        <f t="shared" si="5"/>
        <v>*</v>
      </c>
      <c r="BT49" s="225" t="str">
        <f t="shared" si="6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 t="shared" si="2"/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3"/>
        <v>Aderente</v>
      </c>
      <c r="BR50" s="18" t="str">
        <f t="shared" si="4"/>
        <v>*</v>
      </c>
      <c r="BS50" s="18" t="str">
        <f t="shared" si="5"/>
        <v>*</v>
      </c>
      <c r="BT50" s="225" t="str">
        <f t="shared" si="6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 t="shared" si="2"/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3"/>
        <v>Aderente</v>
      </c>
      <c r="BR51" s="18" t="str">
        <f t="shared" si="4"/>
        <v>*</v>
      </c>
      <c r="BS51" s="18" t="str">
        <f t="shared" si="5"/>
        <v>*</v>
      </c>
      <c r="BT51" s="225" t="str">
        <f t="shared" si="6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 t="shared" si="2"/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3"/>
        <v>Aderente</v>
      </c>
      <c r="BR52" s="18" t="str">
        <f t="shared" si="4"/>
        <v>*</v>
      </c>
      <c r="BS52" s="18" t="str">
        <f t="shared" si="5"/>
        <v>*</v>
      </c>
      <c r="BT52" s="225" t="str">
        <f t="shared" si="6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 t="shared" si="2"/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3"/>
        <v>Aderente</v>
      </c>
      <c r="BR53" s="18" t="str">
        <f t="shared" si="4"/>
        <v>*</v>
      </c>
      <c r="BS53" s="18" t="str">
        <f t="shared" si="5"/>
        <v>*</v>
      </c>
      <c r="BT53" s="225" t="str">
        <f t="shared" si="6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 t="shared" si="2"/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3"/>
        <v>Aderente</v>
      </c>
      <c r="BR54" s="18" t="str">
        <f t="shared" si="4"/>
        <v>*</v>
      </c>
      <c r="BS54" s="18" t="str">
        <f t="shared" si="5"/>
        <v>*</v>
      </c>
      <c r="BT54" s="225" t="str">
        <f t="shared" si="6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 t="shared" si="2"/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3"/>
        <v>Aderente</v>
      </c>
      <c r="BR55" s="18" t="str">
        <f t="shared" si="4"/>
        <v>*</v>
      </c>
      <c r="BS55" s="18" t="str">
        <f t="shared" si="5"/>
        <v>*</v>
      </c>
      <c r="BT55" s="225" t="str">
        <f t="shared" si="6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 t="shared" si="2"/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3"/>
        <v>Aderente</v>
      </c>
      <c r="BR56" s="18" t="str">
        <f t="shared" si="4"/>
        <v>*</v>
      </c>
      <c r="BS56" s="18" t="str">
        <f t="shared" si="5"/>
        <v>*</v>
      </c>
      <c r="BT56" s="225" t="str">
        <f t="shared" si="6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 t="shared" si="2"/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3"/>
        <v>Aderente</v>
      </c>
      <c r="BR57" s="18" t="str">
        <f t="shared" si="4"/>
        <v>*</v>
      </c>
      <c r="BS57" s="18" t="str">
        <f t="shared" si="5"/>
        <v>*</v>
      </c>
      <c r="BT57" s="225" t="str">
        <f t="shared" si="6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 t="shared" si="2"/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3"/>
        <v>Aderente</v>
      </c>
      <c r="BR58" s="18" t="str">
        <f t="shared" si="4"/>
        <v>*</v>
      </c>
      <c r="BS58" s="18" t="str">
        <f t="shared" si="5"/>
        <v>*</v>
      </c>
      <c r="BT58" s="225" t="str">
        <f t="shared" si="6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 t="shared" si="2"/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3"/>
        <v>Aderente</v>
      </c>
      <c r="BR59" s="18" t="str">
        <f t="shared" si="4"/>
        <v>*</v>
      </c>
      <c r="BS59" s="18" t="str">
        <f t="shared" si="5"/>
        <v>*</v>
      </c>
      <c r="BT59" s="225" t="str">
        <f t="shared" si="6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 t="shared" si="2"/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3"/>
        <v>Aderente</v>
      </c>
      <c r="BR60" s="18" t="str">
        <f t="shared" si="4"/>
        <v>*</v>
      </c>
      <c r="BS60" s="18" t="str">
        <f t="shared" si="5"/>
        <v>*</v>
      </c>
      <c r="BT60" s="225" t="str">
        <f t="shared" si="6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 t="shared" si="2"/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3"/>
        <v>Aderente</v>
      </c>
      <c r="BR61" s="18" t="str">
        <f t="shared" si="4"/>
        <v>*</v>
      </c>
      <c r="BS61" s="18" t="str">
        <f t="shared" si="5"/>
        <v>*</v>
      </c>
      <c r="BT61" s="225" t="str">
        <f t="shared" si="6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 t="shared" si="2"/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3"/>
        <v>Aderente</v>
      </c>
      <c r="BR62" s="18" t="str">
        <f t="shared" si="4"/>
        <v>*</v>
      </c>
      <c r="BS62" s="18" t="str">
        <f t="shared" si="5"/>
        <v>*</v>
      </c>
      <c r="BT62" s="225" t="str">
        <f t="shared" si="6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 t="shared" si="2"/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3"/>
        <v>Aderente</v>
      </c>
      <c r="BR63" s="18" t="str">
        <f t="shared" si="4"/>
        <v>*</v>
      </c>
      <c r="BS63" s="18" t="str">
        <f t="shared" si="5"/>
        <v>*</v>
      </c>
      <c r="BT63" s="225" t="str">
        <f t="shared" si="6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 t="shared" si="2"/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3"/>
        <v>Aderente</v>
      </c>
      <c r="BR64" s="18" t="str">
        <f t="shared" si="4"/>
        <v>*</v>
      </c>
      <c r="BS64" s="18" t="str">
        <f t="shared" si="5"/>
        <v>*</v>
      </c>
      <c r="BT64" s="225" t="str">
        <f t="shared" si="6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 t="shared" si="2"/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3"/>
        <v>Aderente</v>
      </c>
      <c r="BR65" s="18" t="str">
        <f t="shared" si="4"/>
        <v>*</v>
      </c>
      <c r="BS65" s="18" t="str">
        <f t="shared" si="5"/>
        <v>*</v>
      </c>
      <c r="BT65" s="225" t="str">
        <f t="shared" si="6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 t="shared" si="2"/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3"/>
        <v>Aderente</v>
      </c>
      <c r="BR66" s="18" t="str">
        <f t="shared" si="4"/>
        <v>*</v>
      </c>
      <c r="BS66" s="18" t="str">
        <f t="shared" si="5"/>
        <v>*</v>
      </c>
      <c r="BT66" s="225" t="str">
        <f t="shared" si="6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 t="shared" si="2"/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3"/>
        <v>Aderente</v>
      </c>
      <c r="BR67" s="18" t="str">
        <f t="shared" si="4"/>
        <v>*</v>
      </c>
      <c r="BS67" s="18" t="str">
        <f t="shared" si="5"/>
        <v>*</v>
      </c>
      <c r="BT67" s="225" t="str">
        <f t="shared" si="6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 t="shared" si="2"/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3"/>
        <v>Aderente</v>
      </c>
      <c r="BR68" s="18" t="str">
        <f t="shared" si="4"/>
        <v>*</v>
      </c>
      <c r="BS68" s="18" t="str">
        <f t="shared" si="5"/>
        <v>*</v>
      </c>
      <c r="BT68" s="225" t="str">
        <f t="shared" si="6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 t="shared" si="2"/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3"/>
        <v>Aderente</v>
      </c>
      <c r="BR69" s="18" t="str">
        <f t="shared" si="4"/>
        <v>*</v>
      </c>
      <c r="BS69" s="18" t="str">
        <f t="shared" si="5"/>
        <v>*</v>
      </c>
      <c r="BT69" s="225" t="str">
        <f t="shared" si="6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 t="shared" si="2"/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3"/>
        <v>Aderente</v>
      </c>
      <c r="BR70" s="18" t="str">
        <f t="shared" si="4"/>
        <v>*</v>
      </c>
      <c r="BS70" s="18" t="str">
        <f t="shared" si="5"/>
        <v>*</v>
      </c>
      <c r="BT70" s="225" t="str">
        <f t="shared" si="6"/>
        <v/>
      </c>
    </row>
    <row r="71" spans="1:72">
      <c r="A71" s="50" t="str">
        <f t="shared" ref="A71:A100" si="8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 t="shared" ref="AY71:AY134" si="9"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8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 t="shared" si="9"/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>
      <c r="A73" s="50" t="str">
        <f t="shared" si="8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 t="shared" si="9"/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>
      <c r="A74" s="50" t="str">
        <f t="shared" si="8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 t="shared" si="9"/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>
      <c r="A75" s="50" t="str">
        <f t="shared" si="8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 t="shared" si="9"/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>
      <c r="A76" s="50" t="str">
        <f t="shared" si="8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 t="shared" si="9"/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8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 t="shared" si="9"/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8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 t="shared" si="9"/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>
      <c r="A79" s="50" t="str">
        <f t="shared" si="8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 t="shared" si="9"/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8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 t="shared" si="9"/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>
      <c r="A81" s="50" t="str">
        <f t="shared" si="8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 t="shared" si="9"/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8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 t="shared" si="9"/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>
      <c r="A83" s="50" t="str">
        <f t="shared" si="8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 t="shared" si="9"/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>
      <c r="A84" s="50" t="str">
        <f t="shared" si="8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 t="shared" si="9"/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>
      <c r="A85" s="50" t="str">
        <f t="shared" si="8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 t="shared" si="9"/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>
      <c r="A86" s="50" t="str">
        <f t="shared" si="8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 t="shared" si="9"/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>
      <c r="A87" s="50" t="str">
        <f t="shared" si="8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 t="shared" si="9"/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>
      <c r="A88" s="50" t="str">
        <f t="shared" si="8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 t="shared" si="9"/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>
      <c r="A89" s="50" t="str">
        <f t="shared" si="8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 t="shared" si="9"/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>
      <c r="A90" s="50" t="str">
        <f t="shared" si="8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 t="shared" si="9"/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>
      <c r="A91" s="50" t="str">
        <f t="shared" si="8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 t="shared" si="9"/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8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 t="shared" si="9"/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8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 t="shared" si="9"/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8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 t="shared" si="9"/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customHeight="1">
      <c r="A95" s="50" t="str">
        <f t="shared" si="8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 t="shared" si="9"/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>
      <c r="A96" s="50" t="str">
        <f t="shared" si="8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 t="shared" si="9"/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>
      <c r="A97" s="50" t="str">
        <f t="shared" si="8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 t="shared" si="9"/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>
      <c r="A98" s="50" t="str">
        <f t="shared" si="8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 t="shared" si="9"/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>
      <c r="A99" s="50" t="str">
        <f t="shared" si="8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 t="shared" si="9"/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>
      <c r="A100" s="50" t="str">
        <f t="shared" si="8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 t="shared" si="9"/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 t="shared" si="9"/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 t="shared" si="9"/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 t="shared" si="9"/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 t="shared" si="9"/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 t="shared" si="9"/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 t="shared" si="9"/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 t="shared" si="9"/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 t="shared" si="9"/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 t="shared" si="9"/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 t="shared" si="9"/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 t="shared" si="9"/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 t="shared" si="9"/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 t="shared" si="9"/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 t="shared" si="9"/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 t="shared" si="9"/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 t="shared" si="9"/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 t="shared" si="9"/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 t="shared" si="9"/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 t="shared" si="9"/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 t="shared" si="9"/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 t="shared" si="9"/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 t="shared" si="9"/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 t="shared" si="9"/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 t="shared" si="9"/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 t="shared" si="9"/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 t="shared" si="9"/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 t="shared" si="9"/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 t="shared" si="9"/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 t="shared" si="9"/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 t="shared" si="9"/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 t="shared" si="9"/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 t="shared" si="9"/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 t="shared" si="9"/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 t="shared" si="9"/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 t="shared" ref="AY135:AY198" si="20"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 t="shared" si="20"/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 t="shared" si="20"/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 t="shared" si="20"/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 t="shared" si="20"/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 t="shared" si="20"/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 t="shared" si="20"/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 t="shared" si="20"/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 t="shared" si="20"/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 t="shared" si="20"/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 t="shared" si="20"/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 t="shared" si="2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 t="shared" si="20"/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 t="shared" si="20"/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 t="shared" si="20"/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 t="shared" si="20"/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 t="shared" si="20"/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 t="shared" si="20"/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 t="shared" si="20"/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 t="shared" si="20"/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 t="shared" si="20"/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 t="shared" si="20"/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 t="shared" si="20"/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 t="shared" si="20"/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 t="shared" si="20"/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 t="shared" si="20"/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 t="shared" si="20"/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1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 t="shared" si="20"/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2">IF(AND(BR164&lt;1,BS164&lt;1),"Produção e Intervalo",IF(BR164&lt;1,"Intervalo",IF(BS164&lt;1,"Produção","Aderente")))</f>
        <v>Aderente</v>
      </c>
      <c r="BR164" s="18" t="str">
        <f t="shared" ref="BR164:BR227" si="23">IF(OR(B164="",F164=""),"*",AY164/P164)</f>
        <v>*</v>
      </c>
      <c r="BS164" s="18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0" t="str">
        <f t="shared" si="21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 t="shared" si="20"/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2"/>
        <v>Aderente</v>
      </c>
      <c r="BR165" s="18" t="str">
        <f t="shared" si="23"/>
        <v>*</v>
      </c>
      <c r="BS165" s="18" t="str">
        <f t="shared" si="24"/>
        <v>*</v>
      </c>
      <c r="BT165" s="225" t="str">
        <f t="shared" si="19"/>
        <v/>
      </c>
    </row>
    <row r="166" spans="1:72">
      <c r="A166" s="50" t="str">
        <f t="shared" si="21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 t="shared" si="20"/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2"/>
        <v>Aderente</v>
      </c>
      <c r="BR166" s="18" t="str">
        <f t="shared" si="23"/>
        <v>*</v>
      </c>
      <c r="BS166" s="18" t="str">
        <f t="shared" si="24"/>
        <v>*</v>
      </c>
      <c r="BT166" s="225" t="str">
        <f t="shared" si="19"/>
        <v/>
      </c>
    </row>
    <row r="167" spans="1:72">
      <c r="A167" s="50" t="str">
        <f t="shared" si="21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 t="shared" si="20"/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2"/>
        <v>Aderente</v>
      </c>
      <c r="BR167" s="18" t="str">
        <f t="shared" si="23"/>
        <v>*</v>
      </c>
      <c r="BS167" s="18" t="str">
        <f t="shared" si="24"/>
        <v>*</v>
      </c>
      <c r="BT167" s="225" t="str">
        <f t="shared" si="19"/>
        <v/>
      </c>
    </row>
    <row r="168" spans="1:72">
      <c r="A168" s="50" t="str">
        <f t="shared" si="21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 t="shared" si="20"/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2"/>
        <v>Aderente</v>
      </c>
      <c r="BR168" s="18" t="str">
        <f t="shared" si="23"/>
        <v>*</v>
      </c>
      <c r="BS168" s="18" t="str">
        <f t="shared" si="24"/>
        <v>*</v>
      </c>
      <c r="BT168" s="225" t="str">
        <f t="shared" si="19"/>
        <v/>
      </c>
    </row>
    <row r="169" spans="1:72">
      <c r="A169" s="50" t="str">
        <f t="shared" si="21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 t="shared" si="20"/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2"/>
        <v>Aderente</v>
      </c>
      <c r="BR169" s="18" t="str">
        <f t="shared" si="23"/>
        <v>*</v>
      </c>
      <c r="BS169" s="18" t="str">
        <f t="shared" si="24"/>
        <v>*</v>
      </c>
      <c r="BT169" s="225" t="str">
        <f t="shared" si="19"/>
        <v/>
      </c>
    </row>
    <row r="170" spans="1:72">
      <c r="A170" s="50" t="str">
        <f t="shared" si="21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 t="shared" si="20"/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2"/>
        <v>Aderente</v>
      </c>
      <c r="BR170" s="18" t="str">
        <f t="shared" si="23"/>
        <v>*</v>
      </c>
      <c r="BS170" s="18" t="str">
        <f t="shared" si="24"/>
        <v>*</v>
      </c>
      <c r="BT170" s="225"/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 t="shared" si="20"/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9"/>
        <v/>
      </c>
    </row>
    <row r="172" spans="1:72">
      <c r="A172" s="50" t="str">
        <f t="shared" si="21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 t="shared" si="20"/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2"/>
        <v>Aderente</v>
      </c>
      <c r="BR172" s="18" t="str">
        <f t="shared" si="23"/>
        <v>*</v>
      </c>
      <c r="BS172" s="18" t="str">
        <f t="shared" si="24"/>
        <v>*</v>
      </c>
      <c r="BT172" s="225" t="str">
        <f t="shared" si="19"/>
        <v/>
      </c>
    </row>
    <row r="173" spans="1:72">
      <c r="A173" s="50" t="str">
        <f t="shared" si="21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 t="shared" si="20"/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2"/>
        <v>Aderente</v>
      </c>
      <c r="BR173" s="18" t="str">
        <f t="shared" si="23"/>
        <v>*</v>
      </c>
      <c r="BS173" s="18" t="str">
        <f t="shared" si="24"/>
        <v>*</v>
      </c>
      <c r="BT173" s="225"/>
    </row>
    <row r="174" spans="1:72">
      <c r="A174" s="50" t="str">
        <f t="shared" si="21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 t="shared" si="20"/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9"/>
        <v/>
      </c>
    </row>
    <row r="175" spans="1:72">
      <c r="A175" s="50" t="str">
        <f t="shared" si="21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 t="shared" si="20"/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2"/>
        <v>Aderente</v>
      </c>
      <c r="BR175" s="18" t="str">
        <f t="shared" si="23"/>
        <v>*</v>
      </c>
      <c r="BS175" s="18" t="str">
        <f t="shared" si="24"/>
        <v>*</v>
      </c>
      <c r="BT175" s="225" t="str">
        <f t="shared" si="19"/>
        <v/>
      </c>
    </row>
    <row r="176" spans="1:72">
      <c r="A176" s="50" t="str">
        <f t="shared" si="21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 t="shared" si="20"/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2"/>
        <v>Aderente</v>
      </c>
      <c r="BR176" s="18" t="str">
        <f t="shared" si="23"/>
        <v>*</v>
      </c>
      <c r="BS176" s="18" t="str">
        <f t="shared" si="24"/>
        <v>*</v>
      </c>
      <c r="BT176" s="225" t="str">
        <f t="shared" si="19"/>
        <v/>
      </c>
    </row>
    <row r="177" spans="1:72">
      <c r="A177" s="50" t="str">
        <f t="shared" si="21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 t="shared" si="20"/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2"/>
        <v>Aderente</v>
      </c>
      <c r="BR177" s="18" t="str">
        <f t="shared" si="23"/>
        <v>*</v>
      </c>
      <c r="BS177" s="18" t="str">
        <f t="shared" si="24"/>
        <v>*</v>
      </c>
      <c r="BT177" s="225"/>
    </row>
    <row r="178" spans="1:72">
      <c r="A178" s="50" t="str">
        <f t="shared" si="21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 t="shared" si="20"/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2"/>
        <v>Aderente</v>
      </c>
      <c r="BR178" s="18" t="str">
        <f t="shared" si="23"/>
        <v>*</v>
      </c>
      <c r="BS178" s="18" t="str">
        <f t="shared" si="24"/>
        <v>*</v>
      </c>
      <c r="BT178" s="225" t="str">
        <f t="shared" si="19"/>
        <v/>
      </c>
    </row>
    <row r="179" spans="1:72">
      <c r="A179" s="50" t="str">
        <f t="shared" si="21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 t="shared" si="20"/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2"/>
        <v>Aderente</v>
      </c>
      <c r="BR179" s="18" t="str">
        <f t="shared" si="23"/>
        <v>*</v>
      </c>
      <c r="BS179" s="18" t="str">
        <f t="shared" si="24"/>
        <v>*</v>
      </c>
      <c r="BT179" s="225" t="str">
        <f t="shared" si="19"/>
        <v/>
      </c>
    </row>
    <row r="180" spans="1:72">
      <c r="A180" s="50" t="str">
        <f t="shared" si="21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 t="shared" si="20"/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2"/>
        <v>Aderente</v>
      </c>
      <c r="BR180" s="18" t="str">
        <f t="shared" si="23"/>
        <v>*</v>
      </c>
      <c r="BS180" s="18" t="str">
        <f t="shared" si="24"/>
        <v>*</v>
      </c>
      <c r="BT180" s="225" t="str">
        <f t="shared" si="19"/>
        <v/>
      </c>
    </row>
    <row r="181" spans="1:72">
      <c r="A181" s="50" t="str">
        <f t="shared" si="21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 t="shared" si="20"/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2"/>
        <v>Aderente</v>
      </c>
      <c r="BR181" s="18" t="str">
        <f t="shared" si="23"/>
        <v>*</v>
      </c>
      <c r="BS181" s="18" t="str">
        <f t="shared" si="24"/>
        <v>*</v>
      </c>
      <c r="BT181" s="225" t="str">
        <f t="shared" si="19"/>
        <v/>
      </c>
    </row>
    <row r="182" spans="1:72">
      <c r="A182" s="50" t="str">
        <f t="shared" si="21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 t="shared" si="20"/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2"/>
        <v>Aderente</v>
      </c>
      <c r="BR182" s="18" t="str">
        <f t="shared" si="23"/>
        <v>*</v>
      </c>
      <c r="BS182" s="18" t="str">
        <f t="shared" si="24"/>
        <v>*</v>
      </c>
      <c r="BT182" s="225"/>
    </row>
    <row r="183" spans="1:72">
      <c r="A183" s="50" t="str">
        <f t="shared" si="21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 t="shared" si="20"/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2"/>
        <v>Aderente</v>
      </c>
      <c r="BR183" s="18" t="str">
        <f t="shared" si="23"/>
        <v>*</v>
      </c>
      <c r="BS183" s="18" t="str">
        <f t="shared" si="24"/>
        <v>*</v>
      </c>
      <c r="BT183" s="225" t="str">
        <f t="shared" si="19"/>
        <v/>
      </c>
    </row>
    <row r="184" spans="1:72">
      <c r="A184" s="50" t="str">
        <f t="shared" si="21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 t="shared" si="20"/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2"/>
        <v>Aderente</v>
      </c>
      <c r="BR184" s="18" t="str">
        <f t="shared" si="23"/>
        <v>*</v>
      </c>
      <c r="BS184" s="18" t="str">
        <f t="shared" si="24"/>
        <v>*</v>
      </c>
      <c r="BT184" s="225" t="str">
        <f t="shared" si="19"/>
        <v/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 t="shared" si="20"/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/>
    </row>
    <row r="186" spans="1:72">
      <c r="A186" s="50" t="str">
        <f t="shared" si="21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 t="shared" si="20"/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2"/>
        <v>Aderente</v>
      </c>
      <c r="BR186" s="18" t="str">
        <f t="shared" si="23"/>
        <v>*</v>
      </c>
      <c r="BS186" s="18" t="str">
        <f t="shared" si="24"/>
        <v>*</v>
      </c>
      <c r="BT186" s="225" t="str">
        <f t="shared" si="19"/>
        <v/>
      </c>
    </row>
    <row r="187" spans="1:72">
      <c r="A187" s="50" t="str">
        <f t="shared" si="21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 t="shared" si="20"/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2"/>
        <v>Aderente</v>
      </c>
      <c r="BR187" s="18" t="str">
        <f t="shared" si="23"/>
        <v>*</v>
      </c>
      <c r="BS187" s="18" t="str">
        <f t="shared" si="24"/>
        <v>*</v>
      </c>
      <c r="BT187" s="225" t="str">
        <f t="shared" si="19"/>
        <v/>
      </c>
    </row>
    <row r="188" spans="1:72">
      <c r="A188" s="50" t="str">
        <f t="shared" si="21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 t="shared" si="20"/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2"/>
        <v>Aderente</v>
      </c>
      <c r="BR188" s="18" t="str">
        <f t="shared" si="23"/>
        <v>*</v>
      </c>
      <c r="BS188" s="18" t="str">
        <f t="shared" si="24"/>
        <v>*</v>
      </c>
      <c r="BT188" s="225" t="str">
        <f t="shared" si="19"/>
        <v/>
      </c>
    </row>
    <row r="189" spans="1:72">
      <c r="A189" s="50" t="str">
        <f t="shared" si="21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 t="shared" si="20"/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9"/>
        <v/>
      </c>
    </row>
    <row r="190" spans="1:72">
      <c r="A190" s="50" t="str">
        <f t="shared" si="21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 t="shared" si="20"/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2"/>
        <v>Aderente</v>
      </c>
      <c r="BR190" s="18" t="str">
        <f t="shared" si="23"/>
        <v>*</v>
      </c>
      <c r="BS190" s="18" t="str">
        <f t="shared" si="24"/>
        <v>*</v>
      </c>
      <c r="BT190" s="225" t="str">
        <f t="shared" si="19"/>
        <v/>
      </c>
    </row>
    <row r="191" spans="1:72">
      <c r="A191" s="50" t="str">
        <f t="shared" si="21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 t="shared" si="20"/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2"/>
        <v>Aderente</v>
      </c>
      <c r="BR191" s="18" t="str">
        <f t="shared" si="23"/>
        <v>*</v>
      </c>
      <c r="BS191" s="18" t="str">
        <f t="shared" si="24"/>
        <v>*</v>
      </c>
      <c r="BT191" s="225"/>
    </row>
    <row r="192" spans="1:72">
      <c r="A192" s="50" t="str">
        <f t="shared" si="21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 t="shared" si="20"/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2"/>
        <v>Aderente</v>
      </c>
      <c r="BR192" s="18" t="str">
        <f t="shared" si="23"/>
        <v>*</v>
      </c>
      <c r="BS192" s="18" t="str">
        <f t="shared" si="24"/>
        <v>*</v>
      </c>
      <c r="BT192" s="225" t="str">
        <f t="shared" si="19"/>
        <v/>
      </c>
    </row>
    <row r="193" spans="1:72">
      <c r="A193" s="50" t="str">
        <f t="shared" si="21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 t="shared" si="20"/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2"/>
        <v>Aderente</v>
      </c>
      <c r="BR193" s="18" t="str">
        <f t="shared" si="23"/>
        <v>*</v>
      </c>
      <c r="BS193" s="18" t="str">
        <f t="shared" si="24"/>
        <v>*</v>
      </c>
      <c r="BT193" s="225"/>
    </row>
    <row r="194" spans="1:72">
      <c r="A194" s="50" t="str">
        <f t="shared" si="21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 t="shared" si="20"/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2"/>
        <v>Aderente</v>
      </c>
      <c r="BR194" s="18" t="str">
        <f t="shared" si="23"/>
        <v>*</v>
      </c>
      <c r="BS194" s="18" t="str">
        <f t="shared" si="24"/>
        <v>*</v>
      </c>
      <c r="BT194" s="225" t="str">
        <f t="shared" si="19"/>
        <v/>
      </c>
    </row>
    <row r="195" spans="1:72">
      <c r="A195" s="50" t="str">
        <f t="shared" si="21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 t="shared" si="20"/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2"/>
        <v>Aderente</v>
      </c>
      <c r="BR195" s="18" t="str">
        <f t="shared" si="23"/>
        <v>*</v>
      </c>
      <c r="BS195" s="18" t="str">
        <f t="shared" si="24"/>
        <v>*</v>
      </c>
      <c r="BT195" s="225" t="str">
        <f t="shared" si="19"/>
        <v/>
      </c>
    </row>
    <row r="196" spans="1:72">
      <c r="A196" s="50" t="str">
        <f t="shared" si="21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 t="shared" si="20"/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2"/>
        <v>Aderente</v>
      </c>
      <c r="BR196" s="18" t="str">
        <f t="shared" si="23"/>
        <v>*</v>
      </c>
      <c r="BS196" s="18" t="str">
        <f t="shared" si="24"/>
        <v>*</v>
      </c>
      <c r="BT196" s="225" t="str">
        <f t="shared" si="19"/>
        <v/>
      </c>
    </row>
    <row r="197" spans="1:72">
      <c r="A197" s="50" t="str">
        <f t="shared" si="21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 t="shared" si="20"/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2"/>
        <v>Aderente</v>
      </c>
      <c r="BR197" s="18" t="str">
        <f t="shared" si="23"/>
        <v>*</v>
      </c>
      <c r="BS197" s="18" t="str">
        <f t="shared" si="24"/>
        <v>*</v>
      </c>
      <c r="BT197" s="225" t="str">
        <f t="shared" si="19"/>
        <v/>
      </c>
    </row>
    <row r="198" spans="1:72">
      <c r="A198" s="50" t="str">
        <f t="shared" si="21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 t="shared" si="20"/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2"/>
        <v>Aderente</v>
      </c>
      <c r="BR198" s="18" t="str">
        <f t="shared" si="23"/>
        <v>*</v>
      </c>
      <c r="BS198" s="18" t="str">
        <f t="shared" si="24"/>
        <v>*</v>
      </c>
      <c r="BT198" s="225" t="str">
        <f t="shared" si="19"/>
        <v/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 t="shared" ref="AY199:AY262" si="25"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si="19"/>
        <v/>
      </c>
    </row>
    <row r="200" spans="1:72">
      <c r="A200" s="50" t="str">
        <f t="shared" si="21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 t="shared" si="25"/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2"/>
        <v>Aderente</v>
      </c>
      <c r="BR200" s="18" t="str">
        <f t="shared" si="23"/>
        <v>*</v>
      </c>
      <c r="BS200" s="18" t="str">
        <f t="shared" si="24"/>
        <v>*</v>
      </c>
      <c r="BT200" s="225" t="str">
        <f t="shared" si="19"/>
        <v/>
      </c>
    </row>
    <row r="201" spans="1:72">
      <c r="A201" s="50" t="str">
        <f t="shared" si="21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 t="shared" si="25"/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Aderente</v>
      </c>
      <c r="BR201" s="18" t="str">
        <f t="shared" si="23"/>
        <v>*</v>
      </c>
      <c r="BS201" s="18" t="str">
        <f t="shared" si="24"/>
        <v>*</v>
      </c>
      <c r="BT201" s="225" t="str">
        <f t="shared" si="19"/>
        <v/>
      </c>
    </row>
    <row r="202" spans="1:72">
      <c r="A202" s="50" t="str">
        <f t="shared" si="21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 t="shared" si="25"/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2"/>
        <v>Aderente</v>
      </c>
      <c r="BR202" s="18" t="str">
        <f t="shared" si="23"/>
        <v>*</v>
      </c>
      <c r="BS202" s="18" t="str">
        <f t="shared" si="24"/>
        <v>*</v>
      </c>
      <c r="BT202" s="225" t="str">
        <f t="shared" si="19"/>
        <v/>
      </c>
    </row>
    <row r="203" spans="1:72">
      <c r="A203" s="50" t="str">
        <f t="shared" si="21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 t="shared" si="25"/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Aderente</v>
      </c>
      <c r="BR203" s="18" t="str">
        <f t="shared" si="23"/>
        <v>*</v>
      </c>
      <c r="BS203" s="18" t="str">
        <f t="shared" si="24"/>
        <v>*</v>
      </c>
      <c r="BT203" s="225"/>
    </row>
    <row r="204" spans="1:72">
      <c r="A204" s="50" t="str">
        <f t="shared" si="21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 t="shared" si="25"/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2"/>
        <v>Aderente</v>
      </c>
      <c r="BR204" s="18" t="str">
        <f t="shared" si="23"/>
        <v>*</v>
      </c>
      <c r="BS204" s="18" t="str">
        <f t="shared" si="24"/>
        <v>*</v>
      </c>
      <c r="BT204" s="225" t="str">
        <f t="shared" si="19"/>
        <v/>
      </c>
    </row>
    <row r="205" spans="1:72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 t="shared" si="25"/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19"/>
        <v/>
      </c>
    </row>
    <row r="206" spans="1:72">
      <c r="A206" s="50" t="str">
        <f t="shared" si="21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 t="shared" si="25"/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Aderente</v>
      </c>
      <c r="BR206" s="18" t="str">
        <f t="shared" si="23"/>
        <v>*</v>
      </c>
      <c r="BS206" s="18" t="str">
        <f t="shared" si="24"/>
        <v>*</v>
      </c>
      <c r="BT206" s="225" t="str">
        <f t="shared" si="19"/>
        <v/>
      </c>
    </row>
    <row r="207" spans="1:72">
      <c r="A207" s="50" t="str">
        <f t="shared" si="21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 t="shared" si="25"/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Aderente</v>
      </c>
      <c r="BR207" s="18" t="str">
        <f t="shared" si="23"/>
        <v>*</v>
      </c>
      <c r="BS207" s="18" t="str">
        <f t="shared" si="24"/>
        <v>*</v>
      </c>
      <c r="BT207" s="225" t="str">
        <f t="shared" si="19"/>
        <v/>
      </c>
    </row>
    <row r="208" spans="1:72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 t="shared" si="25"/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19"/>
        <v/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 t="shared" si="25"/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19"/>
        <v/>
      </c>
    </row>
    <row r="210" spans="1:72">
      <c r="A210" s="50" t="str">
        <f t="shared" si="21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 t="shared" si="25"/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Aderente</v>
      </c>
      <c r="BR210" s="18" t="str">
        <f t="shared" si="23"/>
        <v>*</v>
      </c>
      <c r="BS210" s="18" t="str">
        <f t="shared" si="24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1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 t="shared" si="25"/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Aderente</v>
      </c>
      <c r="BR211" s="18" t="str">
        <f t="shared" si="23"/>
        <v>*</v>
      </c>
      <c r="BS211" s="18" t="str">
        <f t="shared" si="24"/>
        <v>*</v>
      </c>
      <c r="BT211" s="225" t="str">
        <f t="shared" si="26"/>
        <v/>
      </c>
    </row>
    <row r="212" spans="1:72">
      <c r="A212" s="50" t="str">
        <f t="shared" si="21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 t="shared" si="25"/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6"/>
        <v/>
      </c>
    </row>
    <row r="213" spans="1:72">
      <c r="A213" s="50" t="str">
        <f t="shared" si="21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 t="shared" si="25"/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Aderente</v>
      </c>
      <c r="BR213" s="18" t="str">
        <f t="shared" si="23"/>
        <v>*</v>
      </c>
      <c r="BS213" s="18" t="str">
        <f t="shared" si="24"/>
        <v>*</v>
      </c>
      <c r="BT213" s="225" t="str">
        <f t="shared" si="26"/>
        <v/>
      </c>
    </row>
    <row r="214" spans="1:72">
      <c r="A214" s="50" t="str">
        <f t="shared" si="21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 t="shared" si="25"/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6"/>
        <v/>
      </c>
    </row>
    <row r="215" spans="1:72">
      <c r="A215" s="50" t="str">
        <f t="shared" si="21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 t="shared" si="25"/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Aderente</v>
      </c>
      <c r="BR215" s="18" t="str">
        <f t="shared" si="23"/>
        <v>*</v>
      </c>
      <c r="BS215" s="18" t="str">
        <f t="shared" si="24"/>
        <v>*</v>
      </c>
      <c r="BT215" s="225" t="str">
        <f t="shared" si="26"/>
        <v/>
      </c>
    </row>
    <row r="216" spans="1:72">
      <c r="A216" s="50" t="str">
        <f t="shared" si="21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 t="shared" si="25"/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Aderente</v>
      </c>
      <c r="BR216" s="18" t="str">
        <f t="shared" si="23"/>
        <v>*</v>
      </c>
      <c r="BS216" s="18" t="str">
        <f t="shared" si="24"/>
        <v>*</v>
      </c>
      <c r="BT216" s="225" t="str">
        <f t="shared" si="26"/>
        <v/>
      </c>
    </row>
    <row r="217" spans="1:72">
      <c r="A217" s="50" t="str">
        <f t="shared" si="21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 t="shared" si="25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Aderente</v>
      </c>
      <c r="BR217" s="18" t="str">
        <f t="shared" si="23"/>
        <v>*</v>
      </c>
      <c r="BS217" s="18" t="str">
        <f t="shared" si="24"/>
        <v>*</v>
      </c>
      <c r="BT217" s="225" t="str">
        <f t="shared" si="26"/>
        <v/>
      </c>
    </row>
    <row r="218" spans="1:72">
      <c r="A218" s="50" t="str">
        <f t="shared" si="21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 t="shared" si="25"/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/>
    </row>
    <row r="219" spans="1:72">
      <c r="A219" s="50" t="str">
        <f t="shared" si="21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 t="shared" si="25"/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6"/>
        <v/>
      </c>
    </row>
    <row r="220" spans="1:72">
      <c r="A220" s="50" t="str">
        <f t="shared" si="21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 t="shared" si="25"/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6"/>
        <v/>
      </c>
    </row>
    <row r="221" spans="1:72">
      <c r="A221" s="50" t="str">
        <f t="shared" si="21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 t="shared" si="25"/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6"/>
        <v/>
      </c>
    </row>
    <row r="222" spans="1:72">
      <c r="A222" s="50" t="str">
        <f t="shared" si="21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 t="shared" si="25"/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6"/>
        <v/>
      </c>
    </row>
    <row r="223" spans="1:72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 t="shared" si="25"/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6"/>
        <v/>
      </c>
    </row>
    <row r="224" spans="1:72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 t="shared" si="25"/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6"/>
        <v/>
      </c>
    </row>
    <row r="225" spans="1:72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 t="shared" si="25"/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6"/>
        <v/>
      </c>
    </row>
    <row r="226" spans="1:72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 t="shared" si="25"/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6"/>
        <v/>
      </c>
    </row>
    <row r="227" spans="1:72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 t="shared" si="25"/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 t="shared" si="25"/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 t="shared" si="25"/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 t="shared" si="25"/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 t="shared" si="25"/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 t="shared" si="25"/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 t="shared" si="25"/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 t="shared" si="25"/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 t="shared" si="25"/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 t="shared" si="25"/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 t="shared" si="25"/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 t="shared" si="25"/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 t="shared" si="25"/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 t="shared" si="25"/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 t="shared" si="25"/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 t="shared" si="25"/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 t="shared" si="25"/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 t="shared" si="25"/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 t="shared" si="25"/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 t="shared" si="25"/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 t="shared" si="25"/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 t="shared" si="25"/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 t="shared" si="25"/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 t="shared" si="25"/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 t="shared" si="25"/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 t="shared" si="25"/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 t="shared" si="25"/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 t="shared" si="25"/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 t="shared" si="25"/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 t="shared" si="25"/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 t="shared" si="25"/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 t="shared" si="25"/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 t="shared" si="25"/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 t="shared" si="25"/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 t="shared" si="25"/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 t="shared" si="25"/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 t="shared" ref="AY263:AY326" si="31"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 t="shared" si="31"/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 t="shared" si="31"/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 t="shared" si="31"/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 t="shared" si="31"/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 t="shared" si="31"/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 t="shared" si="31"/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 t="shared" si="31"/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 t="shared" si="31"/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 t="shared" si="31"/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 t="shared" si="31"/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 t="shared" si="31"/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 t="shared" si="31"/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 t="shared" si="31"/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 t="shared" si="31"/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 t="shared" si="31"/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 t="shared" si="31"/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 t="shared" si="31"/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 t="shared" si="31"/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 t="shared" si="31"/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2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 t="shared" si="31"/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2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 t="shared" si="31"/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2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 t="shared" si="31"/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2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 t="shared" si="31"/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2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 t="shared" si="31"/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2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 t="shared" si="31"/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2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 t="shared" si="31"/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2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 t="shared" si="31"/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2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 t="shared" si="31"/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2"/>
        <v/>
      </c>
    </row>
    <row r="292" spans="1:72">
      <c r="A292" s="50" t="str">
        <f t="shared" ref="A292:A300" si="33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 t="shared" si="31"/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4">IF(AND(BR292&lt;1,BS292&lt;1),"Produção e Intervalo",IF(BR292&lt;1,"Intervalo",IF(BS292&lt;1,"Produção","Aderente")))</f>
        <v>Aderente</v>
      </c>
      <c r="BR292" s="18" t="str">
        <f t="shared" ref="BR292:BR300" si="35">IF(OR(B292="",F292=""),"*",AY292/P292)</f>
        <v>*</v>
      </c>
      <c r="BS292" s="18" t="str">
        <f t="shared" ref="BS292:BS300" si="36">IF(OR(B292="",F292=""),"*",BA292/Q292)</f>
        <v>*</v>
      </c>
      <c r="BT292" s="225" t="str">
        <f t="shared" si="32"/>
        <v/>
      </c>
    </row>
    <row r="293" spans="1:72">
      <c r="A293" s="50" t="str">
        <f t="shared" si="33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 t="shared" si="31"/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4"/>
        <v>Aderente</v>
      </c>
      <c r="BR293" s="18" t="str">
        <f t="shared" si="35"/>
        <v>*</v>
      </c>
      <c r="BS293" s="18" t="str">
        <f t="shared" si="36"/>
        <v>*</v>
      </c>
      <c r="BT293" s="225" t="str">
        <f t="shared" si="32"/>
        <v/>
      </c>
    </row>
    <row r="294" spans="1:72">
      <c r="A294" s="50" t="str">
        <f t="shared" si="33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 t="shared" si="31"/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4"/>
        <v>Aderente</v>
      </c>
      <c r="BR294" s="18" t="str">
        <f t="shared" si="35"/>
        <v>*</v>
      </c>
      <c r="BS294" s="18" t="str">
        <f t="shared" si="36"/>
        <v>*</v>
      </c>
      <c r="BT294" s="225" t="str">
        <f t="shared" si="32"/>
        <v/>
      </c>
    </row>
    <row r="295" spans="1:72">
      <c r="A295" s="50" t="str">
        <f t="shared" si="33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 t="shared" si="31"/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4"/>
        <v>Aderente</v>
      </c>
      <c r="BR295" s="18" t="str">
        <f t="shared" si="35"/>
        <v>*</v>
      </c>
      <c r="BS295" s="18" t="str">
        <f t="shared" si="36"/>
        <v>*</v>
      </c>
      <c r="BT295" s="225" t="str">
        <f t="shared" si="32"/>
        <v/>
      </c>
    </row>
    <row r="296" spans="1:72">
      <c r="A296" s="50" t="str">
        <f t="shared" si="33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 t="shared" si="31"/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4"/>
        <v>Aderente</v>
      </c>
      <c r="BR296" s="18" t="str">
        <f t="shared" si="35"/>
        <v>*</v>
      </c>
      <c r="BS296" s="18" t="str">
        <f t="shared" si="36"/>
        <v>*</v>
      </c>
      <c r="BT296" s="225" t="str">
        <f t="shared" si="32"/>
        <v/>
      </c>
    </row>
    <row r="297" spans="1:72">
      <c r="A297" s="50" t="str">
        <f t="shared" si="33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 t="shared" si="31"/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4"/>
        <v>Aderente</v>
      </c>
      <c r="BR297" s="18" t="str">
        <f t="shared" si="35"/>
        <v>*</v>
      </c>
      <c r="BS297" s="18" t="str">
        <f t="shared" si="36"/>
        <v>*</v>
      </c>
      <c r="BT297" s="225" t="str">
        <f t="shared" si="32"/>
        <v/>
      </c>
    </row>
    <row r="298" spans="1:72">
      <c r="A298" s="50" t="str">
        <f t="shared" si="33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 t="shared" si="31"/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4"/>
        <v>Aderente</v>
      </c>
      <c r="BR298" s="18" t="str">
        <f t="shared" si="35"/>
        <v>*</v>
      </c>
      <c r="BS298" s="18" t="str">
        <f t="shared" si="36"/>
        <v>*</v>
      </c>
      <c r="BT298" s="225" t="str">
        <f t="shared" si="32"/>
        <v/>
      </c>
    </row>
    <row r="299" spans="1:72">
      <c r="A299" s="50" t="str">
        <f t="shared" si="33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 t="shared" si="31"/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4"/>
        <v>Aderente</v>
      </c>
      <c r="BR299" s="18" t="str">
        <f t="shared" si="35"/>
        <v>*</v>
      </c>
      <c r="BS299" s="18" t="str">
        <f t="shared" si="36"/>
        <v>*</v>
      </c>
      <c r="BT299" s="225" t="str">
        <f t="shared" si="32"/>
        <v/>
      </c>
    </row>
    <row r="300" spans="1:72">
      <c r="A300" s="50" t="str">
        <f t="shared" si="33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 t="shared" si="31"/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4"/>
        <v>Aderente</v>
      </c>
      <c r="BR300" s="18" t="str">
        <f t="shared" si="35"/>
        <v>*</v>
      </c>
      <c r="BS300" s="18" t="str">
        <f t="shared" si="36"/>
        <v>*</v>
      </c>
      <c r="BT300" s="225" t="str">
        <f t="shared" si="32"/>
        <v/>
      </c>
    </row>
    <row r="301" spans="1:72">
      <c r="A301" s="50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 t="shared" si="31"/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8">IF(AND(BR301&lt;1,BS301&lt;1),"Produção e Intervalo",IF(BR301&lt;1,"Intervalo",IF(BS301&lt;1,"Produção","Aderente")))</f>
        <v>Aderente</v>
      </c>
      <c r="BR301" s="18" t="str">
        <f t="shared" ref="BR301:BR364" si="39">IF(OR(B301="",F301=""),"*",AY301/P301)</f>
        <v>*</v>
      </c>
      <c r="BS301" s="18" t="str">
        <f t="shared" ref="BS301:BS364" si="40">IF(OR(B301="",F301=""),"*",BA301/Q301)</f>
        <v>*</v>
      </c>
      <c r="BT301" s="225" t="str">
        <f t="shared" si="32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 t="shared" si="31"/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2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 t="shared" si="31"/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2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 t="shared" si="31"/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2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 t="shared" si="31"/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2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 t="shared" si="31"/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2"/>
        <v/>
      </c>
    </row>
    <row r="307" spans="1:72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 t="shared" si="31"/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2"/>
        <v/>
      </c>
    </row>
    <row r="308" spans="1:72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 t="shared" si="31"/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2"/>
        <v/>
      </c>
    </row>
    <row r="309" spans="1:72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 t="shared" si="31"/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2"/>
        <v/>
      </c>
    </row>
    <row r="310" spans="1:72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 t="shared" si="31"/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2"/>
        <v/>
      </c>
    </row>
    <row r="311" spans="1:72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 t="shared" si="31"/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2"/>
        <v/>
      </c>
    </row>
    <row r="312" spans="1:72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 t="shared" si="31"/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2"/>
        <v/>
      </c>
    </row>
    <row r="313" spans="1:72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 t="shared" si="31"/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2"/>
        <v/>
      </c>
    </row>
    <row r="314" spans="1:72">
      <c r="A314" s="50" t="str">
        <f t="shared" si="37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 t="shared" si="31"/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8"/>
        <v>Aderente</v>
      </c>
      <c r="BR314" s="18" t="str">
        <f t="shared" si="39"/>
        <v>*</v>
      </c>
      <c r="BS314" s="18" t="str">
        <f t="shared" si="40"/>
        <v>*</v>
      </c>
      <c r="BT314" s="225" t="str">
        <f t="shared" si="32"/>
        <v/>
      </c>
    </row>
    <row r="315" spans="1:72">
      <c r="A315" s="50" t="str">
        <f t="shared" si="37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 t="shared" si="31"/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8"/>
        <v>Aderente</v>
      </c>
      <c r="BR315" s="18" t="str">
        <f t="shared" si="39"/>
        <v>*</v>
      </c>
      <c r="BS315" s="18" t="str">
        <f t="shared" si="40"/>
        <v>*</v>
      </c>
      <c r="BT315" s="225" t="str">
        <f t="shared" si="32"/>
        <v/>
      </c>
    </row>
    <row r="316" spans="1:72">
      <c r="A316" s="50" t="str">
        <f t="shared" si="37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 t="shared" si="31"/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8"/>
        <v>Aderente</v>
      </c>
      <c r="BR316" s="18" t="str">
        <f t="shared" si="39"/>
        <v>*</v>
      </c>
      <c r="BS316" s="18" t="str">
        <f t="shared" si="40"/>
        <v>*</v>
      </c>
      <c r="BT316" s="225" t="str">
        <f t="shared" si="32"/>
        <v/>
      </c>
    </row>
    <row r="317" spans="1:72">
      <c r="A317" s="50" t="str">
        <f t="shared" si="37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 t="shared" si="31"/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8"/>
        <v>Aderente</v>
      </c>
      <c r="BR317" s="18" t="str">
        <f t="shared" si="39"/>
        <v>*</v>
      </c>
      <c r="BS317" s="18" t="str">
        <f t="shared" si="40"/>
        <v>*</v>
      </c>
      <c r="BT317" s="225" t="str">
        <f t="shared" si="32"/>
        <v/>
      </c>
    </row>
    <row r="318" spans="1:72">
      <c r="A318" s="50" t="str">
        <f t="shared" si="37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 t="shared" si="31"/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8"/>
        <v>Aderente</v>
      </c>
      <c r="BR318" s="18" t="str">
        <f t="shared" si="39"/>
        <v>*</v>
      </c>
      <c r="BS318" s="18" t="str">
        <f t="shared" si="40"/>
        <v>*</v>
      </c>
      <c r="BT318" s="225" t="str">
        <f t="shared" si="32"/>
        <v/>
      </c>
    </row>
    <row r="319" spans="1:72">
      <c r="A319" s="50" t="str">
        <f t="shared" si="37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 t="shared" si="31"/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8"/>
        <v>Aderente</v>
      </c>
      <c r="BR319" s="18" t="str">
        <f t="shared" si="39"/>
        <v>*</v>
      </c>
      <c r="BS319" s="18" t="str">
        <f t="shared" si="40"/>
        <v>*</v>
      </c>
      <c r="BT319" s="225" t="str">
        <f t="shared" si="32"/>
        <v/>
      </c>
    </row>
    <row r="320" spans="1:72">
      <c r="A320" s="50" t="str">
        <f t="shared" si="37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 t="shared" si="31"/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8"/>
        <v>Aderente</v>
      </c>
      <c r="BR320" s="18" t="str">
        <f t="shared" si="39"/>
        <v>*</v>
      </c>
      <c r="BS320" s="18" t="str">
        <f t="shared" si="40"/>
        <v>*</v>
      </c>
      <c r="BT320" s="225" t="str">
        <f t="shared" si="32"/>
        <v/>
      </c>
    </row>
    <row r="321" spans="1:72">
      <c r="A321" s="50" t="str">
        <f t="shared" si="37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 t="shared" si="31"/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8"/>
        <v>Aderente</v>
      </c>
      <c r="BR321" s="18" t="str">
        <f t="shared" si="39"/>
        <v>*</v>
      </c>
      <c r="BS321" s="18" t="str">
        <f t="shared" si="40"/>
        <v>*</v>
      </c>
      <c r="BT321" s="225" t="str">
        <f t="shared" si="32"/>
        <v/>
      </c>
    </row>
    <row r="322" spans="1:72">
      <c r="A322" s="50" t="str">
        <f t="shared" si="37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 t="shared" si="31"/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8"/>
        <v>Aderente</v>
      </c>
      <c r="BR322" s="18" t="str">
        <f t="shared" si="39"/>
        <v>*</v>
      </c>
      <c r="BS322" s="18" t="str">
        <f t="shared" si="40"/>
        <v>*</v>
      </c>
      <c r="BT322" s="225" t="str">
        <f t="shared" si="32"/>
        <v/>
      </c>
    </row>
    <row r="323" spans="1:72">
      <c r="A323" s="50" t="str">
        <f t="shared" si="37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 t="shared" si="31"/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8"/>
        <v>Aderente</v>
      </c>
      <c r="BR323" s="18" t="str">
        <f t="shared" si="39"/>
        <v>*</v>
      </c>
      <c r="BS323" s="18" t="str">
        <f t="shared" si="40"/>
        <v>*</v>
      </c>
      <c r="BT323" s="225" t="str">
        <f t="shared" si="32"/>
        <v/>
      </c>
    </row>
    <row r="324" spans="1:72" ht="16.5" customHeight="1">
      <c r="A324" s="50" t="str">
        <f t="shared" si="37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 t="shared" si="31"/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8"/>
        <v>Aderente</v>
      </c>
      <c r="BR324" s="18" t="str">
        <f t="shared" si="39"/>
        <v>*</v>
      </c>
      <c r="BS324" s="18" t="str">
        <f t="shared" si="40"/>
        <v>*</v>
      </c>
      <c r="BT324" s="225" t="str">
        <f t="shared" si="32"/>
        <v/>
      </c>
    </row>
    <row r="325" spans="1:72">
      <c r="A325" s="50" t="str">
        <f t="shared" si="37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 t="shared" si="31"/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8"/>
        <v>Aderente</v>
      </c>
      <c r="BR325" s="18" t="str">
        <f t="shared" si="39"/>
        <v>*</v>
      </c>
      <c r="BS325" s="18" t="str">
        <f t="shared" si="40"/>
        <v>*</v>
      </c>
      <c r="BT325" s="225" t="str">
        <f t="shared" si="32"/>
        <v/>
      </c>
    </row>
    <row r="326" spans="1:72">
      <c r="A326" s="50" t="str">
        <f t="shared" si="37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 t="shared" si="31"/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8"/>
        <v>Aderente</v>
      </c>
      <c r="BR326" s="18" t="str">
        <f t="shared" si="39"/>
        <v>*</v>
      </c>
      <c r="BS326" s="18" t="str">
        <f t="shared" si="40"/>
        <v>*</v>
      </c>
      <c r="BT326" s="225" t="str">
        <f t="shared" si="32"/>
        <v/>
      </c>
    </row>
    <row r="327" spans="1:72">
      <c r="A327" s="50" t="str">
        <f t="shared" si="37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 t="shared" ref="AY327:AY390" si="41"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8"/>
        <v>Aderente</v>
      </c>
      <c r="BR327" s="18" t="str">
        <f t="shared" si="39"/>
        <v>*</v>
      </c>
      <c r="BS327" s="18" t="str">
        <f t="shared" si="40"/>
        <v>*</v>
      </c>
      <c r="BT327" s="225" t="str">
        <f t="shared" si="32"/>
        <v/>
      </c>
    </row>
    <row r="328" spans="1:72">
      <c r="A328" s="50" t="str">
        <f t="shared" si="37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 t="shared" si="41"/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8"/>
        <v>Aderente</v>
      </c>
      <c r="BR328" s="18" t="str">
        <f t="shared" si="39"/>
        <v>*</v>
      </c>
      <c r="BS328" s="18" t="str">
        <f t="shared" si="40"/>
        <v>*</v>
      </c>
      <c r="BT328" s="225" t="str">
        <f t="shared" si="32"/>
        <v/>
      </c>
    </row>
    <row r="329" spans="1:72">
      <c r="A329" s="50" t="str">
        <f t="shared" si="37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 t="shared" si="41"/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8"/>
        <v>Aderente</v>
      </c>
      <c r="BR329" s="18" t="str">
        <f t="shared" si="39"/>
        <v>*</v>
      </c>
      <c r="BS329" s="18" t="str">
        <f t="shared" si="40"/>
        <v>*</v>
      </c>
      <c r="BT329" s="225" t="str">
        <f t="shared" si="32"/>
        <v/>
      </c>
    </row>
    <row r="330" spans="1:72">
      <c r="A330" s="50" t="str">
        <f t="shared" si="37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 t="shared" si="41"/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8"/>
        <v>Aderente</v>
      </c>
      <c r="BR330" s="18" t="str">
        <f t="shared" si="39"/>
        <v>*</v>
      </c>
      <c r="BS330" s="18" t="str">
        <f t="shared" si="40"/>
        <v>*</v>
      </c>
      <c r="BT330" s="225" t="str">
        <f t="shared" si="32"/>
        <v/>
      </c>
    </row>
    <row r="331" spans="1:72">
      <c r="A331" s="50" t="str">
        <f t="shared" si="37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 t="shared" si="41"/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8"/>
        <v>Aderente</v>
      </c>
      <c r="BR331" s="18" t="str">
        <f t="shared" si="39"/>
        <v>*</v>
      </c>
      <c r="BS331" s="18" t="str">
        <f t="shared" si="40"/>
        <v>*</v>
      </c>
      <c r="BT331" s="225" t="str">
        <f t="shared" si="32"/>
        <v/>
      </c>
    </row>
    <row r="332" spans="1:72">
      <c r="A332" s="50" t="str">
        <f t="shared" si="37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 t="shared" si="41"/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8"/>
        <v>Aderente</v>
      </c>
      <c r="BR332" s="18" t="str">
        <f t="shared" si="39"/>
        <v>*</v>
      </c>
      <c r="BS332" s="18" t="str">
        <f t="shared" si="40"/>
        <v>*</v>
      </c>
      <c r="BT332" s="225" t="str">
        <f t="shared" si="32"/>
        <v/>
      </c>
    </row>
    <row r="333" spans="1:72">
      <c r="A333" s="50" t="str">
        <f t="shared" si="37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 t="shared" si="41"/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8"/>
        <v>Aderente</v>
      </c>
      <c r="BR333" s="18" t="str">
        <f t="shared" si="39"/>
        <v>*</v>
      </c>
      <c r="BS333" s="18" t="str">
        <f t="shared" si="40"/>
        <v>*</v>
      </c>
      <c r="BT333" s="225" t="str">
        <f t="shared" si="32"/>
        <v/>
      </c>
    </row>
    <row r="334" spans="1:72">
      <c r="A334" s="50" t="str">
        <f t="shared" si="37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 t="shared" si="41"/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8"/>
        <v>Aderente</v>
      </c>
      <c r="BR334" s="18" t="str">
        <f t="shared" si="39"/>
        <v>*</v>
      </c>
      <c r="BS334" s="18" t="str">
        <f t="shared" si="40"/>
        <v>*</v>
      </c>
      <c r="BT334" s="225" t="str">
        <f t="shared" si="32"/>
        <v/>
      </c>
    </row>
    <row r="335" spans="1:72">
      <c r="A335" s="50" t="str">
        <f t="shared" si="37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 t="shared" si="41"/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8"/>
        <v>Aderente</v>
      </c>
      <c r="BR335" s="18" t="str">
        <f t="shared" si="39"/>
        <v>*</v>
      </c>
      <c r="BS335" s="18" t="str">
        <f t="shared" si="40"/>
        <v>*</v>
      </c>
      <c r="BT335" s="225" t="str">
        <f t="shared" si="32"/>
        <v/>
      </c>
    </row>
    <row r="336" spans="1:72">
      <c r="A336" s="50" t="str">
        <f t="shared" si="37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 t="shared" si="41"/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8"/>
        <v>Aderente</v>
      </c>
      <c r="BR336" s="18" t="str">
        <f t="shared" si="39"/>
        <v>*</v>
      </c>
      <c r="BS336" s="18" t="str">
        <f t="shared" si="40"/>
        <v>*</v>
      </c>
      <c r="BT336" s="225" t="str">
        <f t="shared" si="32"/>
        <v/>
      </c>
    </row>
    <row r="337" spans="1:72">
      <c r="A337" s="50" t="str">
        <f t="shared" si="37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 t="shared" si="41"/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8"/>
        <v>Aderente</v>
      </c>
      <c r="BR337" s="18" t="str">
        <f t="shared" si="39"/>
        <v>*</v>
      </c>
      <c r="BS337" s="18" t="str">
        <f t="shared" si="40"/>
        <v>*</v>
      </c>
      <c r="BT337" s="225" t="str">
        <f t="shared" si="32"/>
        <v/>
      </c>
    </row>
    <row r="338" spans="1:72">
      <c r="A338" s="50" t="str">
        <f t="shared" si="37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 t="shared" si="41"/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8"/>
        <v>Aderente</v>
      </c>
      <c r="BR338" s="18" t="str">
        <f t="shared" si="39"/>
        <v>*</v>
      </c>
      <c r="BS338" s="18" t="str">
        <f t="shared" si="40"/>
        <v>*</v>
      </c>
      <c r="BT338" s="225" t="str">
        <f t="shared" si="32"/>
        <v/>
      </c>
    </row>
    <row r="339" spans="1:72">
      <c r="A339" s="50" t="str">
        <f t="shared" si="37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 t="shared" si="41"/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8"/>
        <v>Aderente</v>
      </c>
      <c r="BR339" s="18" t="str">
        <f t="shared" si="39"/>
        <v>*</v>
      </c>
      <c r="BS339" s="18" t="str">
        <f t="shared" si="40"/>
        <v>*</v>
      </c>
      <c r="BT339" s="225" t="str">
        <f t="shared" si="32"/>
        <v/>
      </c>
    </row>
    <row r="340" spans="1:72">
      <c r="A340" s="50" t="str">
        <f t="shared" si="37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 t="shared" si="41"/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8"/>
        <v>Aderente</v>
      </c>
      <c r="BR340" s="18" t="str">
        <f t="shared" si="39"/>
        <v>*</v>
      </c>
      <c r="BS340" s="18" t="str">
        <f t="shared" si="40"/>
        <v>*</v>
      </c>
      <c r="BT340" s="225" t="str">
        <f t="shared" si="32"/>
        <v/>
      </c>
    </row>
    <row r="341" spans="1:72">
      <c r="A341" s="50" t="str">
        <f t="shared" si="37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 t="shared" si="41"/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8"/>
        <v>Aderente</v>
      </c>
      <c r="BR341" s="18" t="str">
        <f t="shared" si="39"/>
        <v>*</v>
      </c>
      <c r="BS341" s="18" t="str">
        <f t="shared" si="40"/>
        <v>*</v>
      </c>
      <c r="BT341" s="225" t="str">
        <f t="shared" si="32"/>
        <v/>
      </c>
    </row>
    <row r="342" spans="1:72">
      <c r="A342" s="50" t="str">
        <f t="shared" si="37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 t="shared" si="41"/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8"/>
        <v>Aderente</v>
      </c>
      <c r="BR342" s="18" t="str">
        <f t="shared" si="39"/>
        <v>*</v>
      </c>
      <c r="BS342" s="18" t="str">
        <f t="shared" si="40"/>
        <v>*</v>
      </c>
      <c r="BT342" s="225" t="str">
        <f t="shared" si="32"/>
        <v/>
      </c>
    </row>
    <row r="343" spans="1:72">
      <c r="A343" s="50" t="str">
        <f t="shared" si="37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 t="shared" si="41"/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8"/>
        <v>Aderente</v>
      </c>
      <c r="BR343" s="18" t="str">
        <f t="shared" si="39"/>
        <v>*</v>
      </c>
      <c r="BS343" s="18" t="str">
        <f t="shared" si="40"/>
        <v>*</v>
      </c>
      <c r="BT343" s="225" t="str">
        <f t="shared" si="32"/>
        <v/>
      </c>
    </row>
    <row r="344" spans="1:72">
      <c r="A344" s="50" t="str">
        <f t="shared" si="37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 t="shared" si="41"/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8"/>
        <v>Aderente</v>
      </c>
      <c r="BR344" s="18" t="str">
        <f t="shared" si="39"/>
        <v>*</v>
      </c>
      <c r="BS344" s="18" t="str">
        <f t="shared" si="40"/>
        <v>*</v>
      </c>
      <c r="BT344" s="225" t="str">
        <f t="shared" si="32"/>
        <v/>
      </c>
    </row>
    <row r="345" spans="1:72">
      <c r="A345" s="50" t="str">
        <f t="shared" si="37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 t="shared" si="41"/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8"/>
        <v>Aderente</v>
      </c>
      <c r="BR345" s="18" t="str">
        <f t="shared" si="39"/>
        <v>*</v>
      </c>
      <c r="BS345" s="18" t="str">
        <f t="shared" si="40"/>
        <v>*</v>
      </c>
      <c r="BT345" s="225" t="str">
        <f t="shared" si="32"/>
        <v/>
      </c>
    </row>
    <row r="346" spans="1:72">
      <c r="A346" s="50" t="str">
        <f t="shared" si="37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 t="shared" si="41"/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8"/>
        <v>Aderente</v>
      </c>
      <c r="BR346" s="18" t="str">
        <f t="shared" si="39"/>
        <v>*</v>
      </c>
      <c r="BS346" s="18" t="str">
        <f t="shared" si="40"/>
        <v>*</v>
      </c>
      <c r="BT346" s="225" t="str">
        <f t="shared" ref="BT346:BT409" si="42">IF(BN346="","",SUBSTITUTE(BM346," ","")&amp;SUBSTITUTE(BN346," ",""))</f>
        <v/>
      </c>
    </row>
    <row r="347" spans="1:72">
      <c r="A347" s="50" t="str">
        <f t="shared" si="37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 t="shared" si="41"/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8"/>
        <v>Aderente</v>
      </c>
      <c r="BR347" s="18" t="str">
        <f t="shared" si="39"/>
        <v>*</v>
      </c>
      <c r="BS347" s="18" t="str">
        <f t="shared" si="40"/>
        <v>*</v>
      </c>
      <c r="BT347" s="225" t="str">
        <f t="shared" si="42"/>
        <v/>
      </c>
    </row>
    <row r="348" spans="1:72">
      <c r="A348" s="50" t="str">
        <f t="shared" si="37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 t="shared" si="41"/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8"/>
        <v>Aderente</v>
      </c>
      <c r="BR348" s="18" t="str">
        <f t="shared" si="39"/>
        <v>*</v>
      </c>
      <c r="BS348" s="18" t="str">
        <f t="shared" si="40"/>
        <v>*</v>
      </c>
      <c r="BT348" s="225" t="str">
        <f t="shared" si="42"/>
        <v/>
      </c>
    </row>
    <row r="349" spans="1:72">
      <c r="A349" s="50" t="str">
        <f t="shared" si="37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 t="shared" si="41"/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8"/>
        <v>Aderente</v>
      </c>
      <c r="BR349" s="18" t="str">
        <f t="shared" si="39"/>
        <v>*</v>
      </c>
      <c r="BS349" s="18" t="str">
        <f t="shared" si="40"/>
        <v>*</v>
      </c>
      <c r="BT349" s="225" t="str">
        <f t="shared" si="42"/>
        <v/>
      </c>
    </row>
    <row r="350" spans="1:72">
      <c r="A350" s="50" t="str">
        <f t="shared" si="37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 t="shared" si="41"/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8"/>
        <v>Aderente</v>
      </c>
      <c r="BR350" s="18" t="str">
        <f t="shared" si="39"/>
        <v>*</v>
      </c>
      <c r="BS350" s="18" t="str">
        <f t="shared" si="40"/>
        <v>*</v>
      </c>
      <c r="BT350" s="225" t="str">
        <f t="shared" si="42"/>
        <v/>
      </c>
    </row>
    <row r="351" spans="1:72">
      <c r="A351" s="50" t="str">
        <f t="shared" si="37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 t="shared" si="41"/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8"/>
        <v>Aderente</v>
      </c>
      <c r="BR351" s="18" t="str">
        <f t="shared" si="39"/>
        <v>*</v>
      </c>
      <c r="BS351" s="18" t="str">
        <f t="shared" si="40"/>
        <v>*</v>
      </c>
      <c r="BT351" s="225" t="str">
        <f t="shared" si="42"/>
        <v/>
      </c>
    </row>
    <row r="352" spans="1:72">
      <c r="A352" s="50" t="str">
        <f t="shared" si="37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 t="shared" si="41"/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8"/>
        <v>Aderente</v>
      </c>
      <c r="BR352" s="18" t="str">
        <f t="shared" si="39"/>
        <v>*</v>
      </c>
      <c r="BS352" s="18" t="str">
        <f t="shared" si="40"/>
        <v>*</v>
      </c>
      <c r="BT352" s="225" t="str">
        <f t="shared" si="42"/>
        <v/>
      </c>
    </row>
    <row r="353" spans="1:72">
      <c r="A353" s="50" t="str">
        <f t="shared" si="37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 t="shared" si="41"/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8"/>
        <v>Aderente</v>
      </c>
      <c r="BR353" s="18" t="str">
        <f t="shared" si="39"/>
        <v>*</v>
      </c>
      <c r="BS353" s="18" t="str">
        <f t="shared" si="40"/>
        <v>*</v>
      </c>
      <c r="BT353" s="225" t="str">
        <f t="shared" si="42"/>
        <v/>
      </c>
    </row>
    <row r="354" spans="1:72">
      <c r="A354" s="50" t="str">
        <f t="shared" si="37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 t="shared" si="41"/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8"/>
        <v>Aderente</v>
      </c>
      <c r="BR354" s="18" t="str">
        <f t="shared" si="39"/>
        <v>*</v>
      </c>
      <c r="BS354" s="18" t="str">
        <f t="shared" si="40"/>
        <v>*</v>
      </c>
      <c r="BT354" s="225" t="str">
        <f t="shared" si="42"/>
        <v/>
      </c>
    </row>
    <row r="355" spans="1:72">
      <c r="A355" s="50" t="str">
        <f t="shared" si="37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 t="shared" si="41"/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8"/>
        <v>Aderente</v>
      </c>
      <c r="BR355" s="18" t="str">
        <f t="shared" si="39"/>
        <v>*</v>
      </c>
      <c r="BS355" s="18" t="str">
        <f t="shared" si="40"/>
        <v>*</v>
      </c>
      <c r="BT355" s="225" t="str">
        <f t="shared" si="42"/>
        <v/>
      </c>
    </row>
    <row r="356" spans="1:72">
      <c r="A356" s="50" t="str">
        <f t="shared" si="37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 t="shared" si="41"/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8"/>
        <v>Aderente</v>
      </c>
      <c r="BR356" s="18" t="str">
        <f t="shared" si="39"/>
        <v>*</v>
      </c>
      <c r="BS356" s="18" t="str">
        <f t="shared" si="40"/>
        <v>*</v>
      </c>
      <c r="BT356" s="225" t="str">
        <f t="shared" si="42"/>
        <v/>
      </c>
    </row>
    <row r="357" spans="1:72">
      <c r="A357" s="50" t="str">
        <f t="shared" si="37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 t="shared" si="41"/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8"/>
        <v>Aderente</v>
      </c>
      <c r="BR357" s="18" t="str">
        <f t="shared" si="39"/>
        <v>*</v>
      </c>
      <c r="BS357" s="18" t="str">
        <f t="shared" si="40"/>
        <v>*</v>
      </c>
      <c r="BT357" s="225" t="str">
        <f t="shared" si="42"/>
        <v/>
      </c>
    </row>
    <row r="358" spans="1:72">
      <c r="A358" s="50" t="str">
        <f t="shared" si="37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 t="shared" si="41"/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8"/>
        <v>Aderente</v>
      </c>
      <c r="BR358" s="18" t="str">
        <f t="shared" si="39"/>
        <v>*</v>
      </c>
      <c r="BS358" s="18" t="str">
        <f t="shared" si="40"/>
        <v>*</v>
      </c>
      <c r="BT358" s="225" t="str">
        <f t="shared" si="42"/>
        <v/>
      </c>
    </row>
    <row r="359" spans="1:72">
      <c r="A359" s="50" t="str">
        <f t="shared" si="37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 t="shared" si="41"/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8"/>
        <v>Aderente</v>
      </c>
      <c r="BR359" s="18" t="str">
        <f t="shared" si="39"/>
        <v>*</v>
      </c>
      <c r="BS359" s="18" t="str">
        <f t="shared" si="40"/>
        <v>*</v>
      </c>
      <c r="BT359" s="225" t="str">
        <f t="shared" si="42"/>
        <v/>
      </c>
    </row>
    <row r="360" spans="1:72">
      <c r="A360" s="50" t="str">
        <f t="shared" si="37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 t="shared" si="41"/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8"/>
        <v>Aderente</v>
      </c>
      <c r="BR360" s="18" t="str">
        <f t="shared" si="39"/>
        <v>*</v>
      </c>
      <c r="BS360" s="18" t="str">
        <f t="shared" si="40"/>
        <v>*</v>
      </c>
      <c r="BT360" s="225" t="str">
        <f t="shared" si="42"/>
        <v/>
      </c>
    </row>
    <row r="361" spans="1:72">
      <c r="A361" s="50" t="str">
        <f t="shared" si="37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 t="shared" si="41"/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8"/>
        <v>Aderente</v>
      </c>
      <c r="BR361" s="18" t="str">
        <f t="shared" si="39"/>
        <v>*</v>
      </c>
      <c r="BS361" s="18" t="str">
        <f t="shared" si="40"/>
        <v>*</v>
      </c>
      <c r="BT361" s="225" t="str">
        <f t="shared" si="42"/>
        <v/>
      </c>
    </row>
    <row r="362" spans="1:72">
      <c r="A362" s="50" t="str">
        <f t="shared" si="37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 t="shared" si="41"/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8"/>
        <v>Aderente</v>
      </c>
      <c r="BR362" s="18" t="str">
        <f t="shared" si="39"/>
        <v>*</v>
      </c>
      <c r="BS362" s="18" t="str">
        <f t="shared" si="40"/>
        <v>*</v>
      </c>
      <c r="BT362" s="225" t="str">
        <f t="shared" si="42"/>
        <v/>
      </c>
    </row>
    <row r="363" spans="1:72">
      <c r="A363" s="50" t="str">
        <f t="shared" si="37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 t="shared" si="41"/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8"/>
        <v>Aderente</v>
      </c>
      <c r="BR363" s="18" t="str">
        <f t="shared" si="39"/>
        <v>*</v>
      </c>
      <c r="BS363" s="18" t="str">
        <f t="shared" si="40"/>
        <v>*</v>
      </c>
      <c r="BT363" s="225" t="str">
        <f t="shared" si="42"/>
        <v/>
      </c>
    </row>
    <row r="364" spans="1:72">
      <c r="A364" s="50" t="str">
        <f t="shared" si="37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 t="shared" si="41"/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8"/>
        <v>Aderente</v>
      </c>
      <c r="BR364" s="18" t="str">
        <f t="shared" si="39"/>
        <v>*</v>
      </c>
      <c r="BS364" s="18" t="str">
        <f t="shared" si="40"/>
        <v>*</v>
      </c>
      <c r="BT364" s="225" t="str">
        <f t="shared" si="42"/>
        <v/>
      </c>
    </row>
    <row r="365" spans="1:72">
      <c r="A365" s="50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 t="shared" si="41"/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4">IF(AND(BR365&lt;1,BS365&lt;1),"Produção e Intervalo",IF(BR365&lt;1,"Intervalo",IF(BS365&lt;1,"Produção","Aderente")))</f>
        <v>Aderente</v>
      </c>
      <c r="BR365" s="18" t="str">
        <f t="shared" ref="BR365:BR428" si="45">IF(OR(B365="",F365=""),"*",AY365/P365)</f>
        <v>*</v>
      </c>
      <c r="BS365" s="18" t="str">
        <f t="shared" ref="BS365:BS428" si="46">IF(OR(B365="",F365=""),"*",BA365/Q365)</f>
        <v>*</v>
      </c>
      <c r="BT365" s="225" t="str">
        <f t="shared" si="42"/>
        <v/>
      </c>
    </row>
    <row r="366" spans="1:72">
      <c r="A366" s="50" t="str">
        <f t="shared" si="43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 t="shared" si="41"/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4"/>
        <v>Aderente</v>
      </c>
      <c r="BR366" s="18" t="str">
        <f t="shared" si="45"/>
        <v>*</v>
      </c>
      <c r="BS366" s="18" t="str">
        <f t="shared" si="46"/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 t="shared" si="41"/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 t="shared" si="41"/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 t="shared" si="41"/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 t="shared" si="41"/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 t="shared" si="41"/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 t="shared" si="41"/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 t="shared" si="41"/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 t="shared" si="41"/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 t="shared" si="41"/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 t="shared" si="41"/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 t="shared" si="41"/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 t="shared" si="41"/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 t="shared" si="41"/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 t="shared" si="41"/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 t="shared" si="41"/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 t="shared" si="41"/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 t="shared" si="41"/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 t="shared" si="41"/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 t="shared" si="41"/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 t="shared" si="41"/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 t="shared" si="41"/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 t="shared" si="41"/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 t="shared" si="41"/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 t="shared" si="41"/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t="29.25" customHeight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 t="shared" ref="AY391:AY454" si="47"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 t="shared" si="47"/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 t="shared" si="47"/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 t="shared" si="47"/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 t="shared" si="47"/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 t="shared" si="47"/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 t="shared" si="47"/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 t="shared" si="47"/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 t="shared" si="47"/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 t="shared" si="47"/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 t="shared" si="47"/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 t="shared" si="47"/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 t="shared" si="47"/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 t="shared" si="47"/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 t="shared" si="47"/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 t="shared" si="47"/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 t="shared" si="47"/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 t="shared" si="47"/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 t="shared" si="47"/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 t="shared" si="47"/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ref="BT410:BT433" si="48">IF(BN410="","",SUBSTITUTE(BM410," ","")&amp;SUBSTITUTE(BN410," ",""))</f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 t="shared" si="47"/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si="48"/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 t="shared" si="47"/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8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 t="shared" si="47"/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8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 t="shared" si="47"/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8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 t="shared" si="47"/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8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 t="shared" si="47"/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8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 t="shared" si="47"/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8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 t="shared" si="47"/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8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 t="shared" si="47"/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8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 t="shared" si="47"/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8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 t="shared" si="47"/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8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 t="shared" si="47"/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8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 t="shared" si="47"/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8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 t="shared" si="47"/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8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 t="shared" si="47"/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8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 t="shared" si="47"/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8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 t="shared" si="47"/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8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 t="shared" si="47"/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8"/>
        <v/>
      </c>
    </row>
    <row r="429" spans="1:72">
      <c r="A429" s="50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 t="shared" si="47"/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50">IF(AND(BR429&lt;1,BS429&lt;1),"Produção e Intervalo",IF(BR429&lt;1,"Intervalo",IF(BS429&lt;1,"Produção","Aderente")))</f>
        <v>Aderente</v>
      </c>
      <c r="BR429" s="18" t="str">
        <f t="shared" ref="BR429:BR492" si="51">IF(OR(B429="",F429=""),"*",AY429/P429)</f>
        <v>*</v>
      </c>
      <c r="BS429" s="18" t="str">
        <f t="shared" ref="BS429:BS492" si="52">IF(OR(B429="",F429=""),"*",BA429/Q429)</f>
        <v>*</v>
      </c>
      <c r="BT429" s="225" t="str">
        <f t="shared" si="48"/>
        <v/>
      </c>
    </row>
    <row r="430" spans="1:72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 t="shared" si="47"/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 t="shared" si="47"/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/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 t="shared" si="47"/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48"/>
        <v/>
      </c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 t="shared" si="47"/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 t="shared" si="47"/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ref="BT434:BT474" si="53">IF(BN434="","",SUBSTITUTE(BM434," ","")&amp;SUBSTITUTE(BN434," ",""))</f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 t="shared" si="47"/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 t="shared" si="47"/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 t="shared" si="47"/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 t="shared" si="47"/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 t="shared" si="47"/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 t="shared" si="47"/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 t="shared" si="47"/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 t="shared" si="47"/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 t="shared" si="47"/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 t="shared" si="47"/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 t="shared" si="47"/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 t="shared" si="47"/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 t="shared" si="47"/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 t="shared" si="47"/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 t="shared" si="47"/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 t="shared" si="47"/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167" t="str">
        <f t="shared" ref="A451:A453" si="54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 t="shared" si="47"/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>
      <c r="A452" s="167" t="str">
        <f t="shared" si="54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 t="shared" si="47"/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 t="shared" si="47"/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ref="A454:A517" si="55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 t="shared" si="47"/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si="55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 t="shared" ref="AY455:AY518" si="56"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 t="shared" si="56"/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 t="shared" si="56"/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 t="shared" si="56"/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 t="shared" si="56"/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 t="shared" si="56"/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 t="shared" si="56"/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 t="shared" si="56"/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 t="shared" si="56"/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 t="shared" si="56"/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 t="shared" si="56"/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 t="shared" si="56"/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 t="shared" si="56"/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 t="shared" si="56"/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 t="shared" si="56"/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 t="shared" si="56"/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 t="shared" si="56"/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 t="shared" si="56"/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 t="shared" si="56"/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 t="shared" si="56"/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 t="shared" si="56"/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5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 t="shared" si="56"/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 t="shared" si="56"/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5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 t="shared" si="56"/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5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 t="shared" si="56"/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5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 t="shared" si="56"/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5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 t="shared" si="56"/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5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 t="shared" si="56"/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5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 t="shared" si="56"/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5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 t="shared" si="56"/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5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 t="shared" si="56"/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5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 t="shared" si="56"/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5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 t="shared" si="56"/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5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 t="shared" si="56"/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5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 t="shared" si="56"/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5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 t="shared" si="56"/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5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 t="shared" si="56"/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5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 t="shared" si="56"/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5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 t="shared" si="56"/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5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 t="shared" si="56"/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5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 t="shared" si="56"/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5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 t="shared" si="56"/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5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 t="shared" si="56"/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5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 t="shared" si="56"/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5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 t="shared" si="56"/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5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 t="shared" si="56"/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5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 t="shared" si="56"/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5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 t="shared" si="56"/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5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 t="shared" si="56"/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5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 t="shared" si="56"/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5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 t="shared" si="56"/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5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 t="shared" si="56"/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5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 t="shared" si="56"/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5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 t="shared" si="56"/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5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 t="shared" si="56"/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5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 t="shared" si="56"/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5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 t="shared" si="56"/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5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 t="shared" si="56"/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5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 t="shared" si="56"/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5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 t="shared" si="56"/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5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 t="shared" si="56"/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5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 t="shared" si="56"/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5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 t="shared" si="56"/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 t="shared" si="56"/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 t="shared" ref="AY519:AY552" si="60"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 t="shared" si="60"/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 t="shared" si="60"/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 t="shared" si="60"/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 t="shared" si="60"/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 t="shared" si="60"/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 t="shared" si="60"/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 t="shared" si="60"/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 t="shared" si="60"/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 t="shared" si="60"/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 t="shared" si="60"/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 t="shared" si="60"/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 t="shared" si="60"/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 t="shared" si="60"/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 t="shared" si="60"/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 t="shared" si="60"/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 t="shared" si="60"/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 t="shared" si="60"/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 t="shared" si="60"/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 t="shared" si="60"/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 t="shared" si="60"/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 t="shared" si="60"/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 t="shared" si="60"/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 t="shared" si="60"/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 t="shared" si="60"/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 t="shared" si="60"/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 t="shared" si="60"/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 t="shared" si="60"/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 t="shared" si="60"/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 t="shared" si="60"/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 t="shared" si="60"/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 t="shared" si="60"/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 t="shared" si="60"/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 t="shared" si="60"/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6:K26 J28:K400" name="Range1_8_1"/>
    <protectedRange sqref="O408:Q450 O15:Q18 O21:Q21 O23:Q23 O26:Q26 O28:Q400" name="Range1_9_1"/>
    <protectedRange sqref="V408:Y450 Y6:Y12 X13:Y14 V21:Y21 V15:Y18 Y19:Y20 Y23:Y25 V31:Y400 Y30 X26:Y26 Y27:Y28" name="Range1_11_1"/>
    <protectedRange sqref="Z408:AD450 Z6:Z15 Z21:AD21 Z16:AD18 Z31:AD400 Z23:Z26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6:W26" name="Range1_11_1_2"/>
    <protectedRange sqref="AA14:AE14 AA26:AE26" name="Range1_1_7_35_1_3_6_1"/>
    <protectedRange sqref="AF14 AF26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7:K27" name="Range1_8_1_5"/>
    <protectedRange sqref="O27:Q27" name="Range1_9_1_6"/>
    <protectedRange sqref="V30:X30 V27:X27" name="Range1_11_1_6"/>
    <protectedRange sqref="Z30:AD30 Z27:AD27" name="Range1_12_1_5"/>
    <protectedRange sqref="V28:X28" name="Range1_11_1_7"/>
    <protectedRange sqref="Z28:AD28" name="Range1_12_1_6"/>
    <protectedRange sqref="V29:Y29" name="Range1_11_1_8"/>
    <protectedRange sqref="Z29:AD29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6" priority="18673" operator="equal">
      <formula>"ERRO"</formula>
    </cfRule>
  </conditionalFormatting>
  <conditionalFormatting sqref="X4 Y475:Y550 Y408:Z474 Y1:Z18 Y21:Z21 Y31:Z400 Y23:Z26">
    <cfRule type="cellIs" dxfId="395" priority="18662" operator="equal">
      <formula>"OPORTUNIDADE"</formula>
    </cfRule>
  </conditionalFormatting>
  <conditionalFormatting sqref="AZ6:AZ522">
    <cfRule type="expression" dxfId="394" priority="18657">
      <formula>$BU6=1</formula>
    </cfRule>
  </conditionalFormatting>
  <conditionalFormatting sqref="BQ6:BQ599">
    <cfRule type="cellIs" dxfId="393" priority="18668" operator="equal">
      <formula>"Produção e Intervalo"</formula>
    </cfRule>
    <cfRule type="cellIs" dxfId="392" priority="18669" operator="equal">
      <formula>"Aderente"</formula>
    </cfRule>
    <cfRule type="cellIs" dxfId="391" priority="18670" operator="equal">
      <formula>"Intervalo"</formula>
    </cfRule>
    <cfRule type="cellIs" dxfId="390" priority="18671" operator="equal">
      <formula>"Produção"</formula>
    </cfRule>
    <cfRule type="cellIs" dxfId="389" priority="18672" operator="equal">
      <formula>"ERRO"</formula>
    </cfRule>
  </conditionalFormatting>
  <conditionalFormatting sqref="BR6:BS552">
    <cfRule type="cellIs" dxfId="388" priority="18650" operator="equal">
      <formula>"*"</formula>
    </cfRule>
    <cfRule type="cellIs" dxfId="387" priority="18651" operator="greaterThanOrEqual">
      <formula>1</formula>
    </cfRule>
    <cfRule type="cellIs" dxfId="386" priority="18652" operator="lessThan">
      <formula>1</formula>
    </cfRule>
  </conditionalFormatting>
  <conditionalFormatting sqref="X475:X522 Y475:Y550 Y408:Z474 Y6:Z18 Y21:Z21 Y31:Z400 Y23:Z26">
    <cfRule type="cellIs" dxfId="385" priority="18598" operator="equal">
      <formula>"NÃO"</formula>
    </cfRule>
    <cfRule type="cellIs" dxfId="384" priority="18599" operator="equal">
      <formula>"SIM"</formula>
    </cfRule>
  </conditionalFormatting>
  <conditionalFormatting sqref="X475:X522">
    <cfRule type="cellIs" dxfId="383" priority="18597" operator="equal">
      <formula>"OPORTUNIDADE"</formula>
    </cfRule>
  </conditionalFormatting>
  <conditionalFormatting sqref="Z475:Z522">
    <cfRule type="cellIs" dxfId="382" priority="18595" operator="equal">
      <formula>"NÃO"</formula>
    </cfRule>
    <cfRule type="cellIs" dxfId="381" priority="18596" operator="equal">
      <formula>"SIM"</formula>
    </cfRule>
  </conditionalFormatting>
  <conditionalFormatting sqref="Z475:Z522">
    <cfRule type="cellIs" dxfId="380" priority="18594" operator="equal">
      <formula>"OPORTUNIDADE"</formula>
    </cfRule>
  </conditionalFormatting>
  <conditionalFormatting sqref="Y1048575:Y1048576">
    <cfRule type="cellIs" dxfId="379" priority="18479" operator="equal">
      <formula>"OPORTUNIDADE"</formula>
    </cfRule>
  </conditionalFormatting>
  <conditionalFormatting sqref="Y1048575:Y1048576">
    <cfRule type="cellIs" dxfId="378" priority="18477" operator="equal">
      <formula>"NÃO"</formula>
    </cfRule>
    <cfRule type="cellIs" dxfId="377" priority="18478" operator="equal">
      <formula>"SIM"</formula>
    </cfRule>
  </conditionalFormatting>
  <conditionalFormatting sqref="Z523:Z548">
    <cfRule type="cellIs" dxfId="376" priority="18214" operator="equal">
      <formula>"OPORTUNIDADE"</formula>
    </cfRule>
  </conditionalFormatting>
  <conditionalFormatting sqref="Z523:Z548">
    <cfRule type="cellIs" dxfId="375" priority="18212" operator="equal">
      <formula>"NÃO"</formula>
    </cfRule>
    <cfRule type="cellIs" dxfId="374" priority="18213" operator="equal">
      <formula>"SIM"</formula>
    </cfRule>
  </conditionalFormatting>
  <conditionalFormatting sqref="X549">
    <cfRule type="cellIs" dxfId="373" priority="18200" operator="equal">
      <formula>"NÃO"</formula>
    </cfRule>
    <cfRule type="cellIs" dxfId="372" priority="18201" operator="equal">
      <formula>"SIM"</formula>
    </cfRule>
  </conditionalFormatting>
  <conditionalFormatting sqref="X549">
    <cfRule type="cellIs" dxfId="371" priority="18199" operator="equal">
      <formula>"OPORTUNIDADE"</formula>
    </cfRule>
  </conditionalFormatting>
  <conditionalFormatting sqref="Z549">
    <cfRule type="cellIs" dxfId="370" priority="18197" operator="equal">
      <formula>"NÃO"</formula>
    </cfRule>
    <cfRule type="cellIs" dxfId="369" priority="18198" operator="equal">
      <formula>"SIM"</formula>
    </cfRule>
  </conditionalFormatting>
  <conditionalFormatting sqref="Z549">
    <cfRule type="cellIs" dxfId="368" priority="18196" operator="equal">
      <formula>"OPORTUNIDADE"</formula>
    </cfRule>
  </conditionalFormatting>
  <conditionalFormatting sqref="BI549">
    <cfRule type="iconSet" priority="182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06">
      <iconSet showValue="0">
        <cfvo type="percent" val="0"/>
        <cfvo type="num" val="1"/>
        <cfvo type="num" val="1" gte="0"/>
      </iconSet>
    </cfRule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67" priority="18816">
      <formula>$BU492=1</formula>
    </cfRule>
  </conditionalFormatting>
  <conditionalFormatting sqref="AZ525:AZ549">
    <cfRule type="expression" dxfId="366" priority="18976">
      <formula>$BU497=1</formula>
    </cfRule>
  </conditionalFormatting>
  <conditionalFormatting sqref="BI523:BI548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79">
      <iconSet showValue="0">
        <cfvo type="percent" val="0"/>
        <cfvo type="num" val="1"/>
        <cfvo type="num" val="1" gte="0"/>
      </iconSet>
    </cfRule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5" priority="13611" operator="equal">
      <formula>"*"</formula>
    </cfRule>
    <cfRule type="cellIs" dxfId="364" priority="13612" operator="greaterThanOrEqual">
      <formula>1</formula>
    </cfRule>
    <cfRule type="cellIs" dxfId="363" priority="13613" operator="lessThan">
      <formula>1</formula>
    </cfRule>
  </conditionalFormatting>
  <conditionalFormatting sqref="BI6:BI522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01">
      <iconSet showValue="0">
        <cfvo type="percent" val="0"/>
        <cfvo type="num" val="1"/>
        <cfvo type="num" val="1" gte="0"/>
      </iconSet>
    </cfRule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18">
      <iconSet showValue="0">
        <cfvo type="percent" val="0"/>
        <cfvo type="num" val="1"/>
        <cfvo type="num" val="1" gte="0"/>
      </iconSet>
    </cfRule>
  </conditionalFormatting>
  <conditionalFormatting sqref="BK6 BK16:BK599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2" priority="319" operator="equal">
      <formula>"OPORTUNIDADE"</formula>
    </cfRule>
  </conditionalFormatting>
  <conditionalFormatting sqref="Y401:Z407">
    <cfRule type="cellIs" dxfId="361" priority="317" operator="equal">
      <formula>"NÃO"</formula>
    </cfRule>
    <cfRule type="cellIs" dxfId="360" priority="318" operator="equal">
      <formula>"SIM"</formula>
    </cfRule>
  </conditionalFormatting>
  <conditionalFormatting sqref="Z404">
    <cfRule type="cellIs" dxfId="359" priority="316" operator="equal">
      <formula>"OPORTUNIDADE"</formula>
    </cfRule>
  </conditionalFormatting>
  <conditionalFormatting sqref="Z404">
    <cfRule type="cellIs" dxfId="358" priority="314" operator="equal">
      <formula>"NÃO"</formula>
    </cfRule>
    <cfRule type="cellIs" dxfId="357" priority="315" operator="equal">
      <formula>"SIM"</formula>
    </cfRule>
  </conditionalFormatting>
  <conditionalFormatting sqref="Z404">
    <cfRule type="cellIs" dxfId="356" priority="313" operator="equal">
      <formula>"OPORTUNIDADE"</formula>
    </cfRule>
  </conditionalFormatting>
  <conditionalFormatting sqref="Z404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404">
    <cfRule type="cellIs" dxfId="353" priority="310" operator="equal">
      <formula>"OPORTUNIDADE"</formula>
    </cfRule>
  </conditionalFormatting>
  <conditionalFormatting sqref="Z404">
    <cfRule type="cellIs" dxfId="352" priority="308" operator="equal">
      <formula>"NÃO"</formula>
    </cfRule>
    <cfRule type="cellIs" dxfId="351" priority="309" operator="equal">
      <formula>"SIM"</formula>
    </cfRule>
  </conditionalFormatting>
  <conditionalFormatting sqref="Z404">
    <cfRule type="cellIs" dxfId="350" priority="307" operator="equal">
      <formula>"OPORTUNIDADE"</formula>
    </cfRule>
  </conditionalFormatting>
  <conditionalFormatting sqref="Z404">
    <cfRule type="cellIs" dxfId="349" priority="305" operator="equal">
      <formula>"NÃO"</formula>
    </cfRule>
    <cfRule type="cellIs" dxfId="348" priority="306" operator="equal">
      <formula>"SIM"</formula>
    </cfRule>
  </conditionalFormatting>
  <conditionalFormatting sqref="Z404">
    <cfRule type="cellIs" dxfId="347" priority="304" operator="equal">
      <formula>"OPORTUNIDADE"</formula>
    </cfRule>
  </conditionalFormatting>
  <conditionalFormatting sqref="Z404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Z404">
    <cfRule type="cellIs" dxfId="344" priority="301" operator="equal">
      <formula>"OPORTUNIDADE"</formula>
    </cfRule>
  </conditionalFormatting>
  <conditionalFormatting sqref="Z404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Z404">
    <cfRule type="cellIs" dxfId="341" priority="298" operator="equal">
      <formula>"OPORTUNIDADE"</formula>
    </cfRule>
  </conditionalFormatting>
  <conditionalFormatting sqref="Z404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Z404">
    <cfRule type="cellIs" dxfId="338" priority="295" operator="equal">
      <formula>"OPORTUNIDADE"</formula>
    </cfRule>
  </conditionalFormatting>
  <conditionalFormatting sqref="Z404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Z404">
    <cfRule type="cellIs" dxfId="335" priority="292" operator="equal">
      <formula>"OPORTUNIDADE"</formula>
    </cfRule>
  </conditionalFormatting>
  <conditionalFormatting sqref="Z404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Z404">
    <cfRule type="cellIs" dxfId="332" priority="289" operator="equal">
      <formula>"OPORTUNIDADE"</formula>
    </cfRule>
  </conditionalFormatting>
  <conditionalFormatting sqref="Z404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Z404">
    <cfRule type="cellIs" dxfId="329" priority="286" operator="equal">
      <formula>"OPORTUNIDADE"</formula>
    </cfRule>
  </conditionalFormatting>
  <conditionalFormatting sqref="Z404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Z404">
    <cfRule type="cellIs" dxfId="326" priority="283" operator="equal">
      <formula>"OPORTUNIDADE"</formula>
    </cfRule>
  </conditionalFormatting>
  <conditionalFormatting sqref="Z404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Z404">
    <cfRule type="cellIs" dxfId="323" priority="280" operator="equal">
      <formula>"OPORTUNIDADE"</formula>
    </cfRule>
  </conditionalFormatting>
  <conditionalFormatting sqref="Z404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Z404">
    <cfRule type="cellIs" dxfId="320" priority="277" operator="equal">
      <formula>"OPORTUNIDADE"</formula>
    </cfRule>
  </conditionalFormatting>
  <conditionalFormatting sqref="Z404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Z404">
    <cfRule type="cellIs" dxfId="317" priority="274" operator="equal">
      <formula>"OPORTUNIDADE"</formula>
    </cfRule>
  </conditionalFormatting>
  <conditionalFormatting sqref="Z404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404">
    <cfRule type="cellIs" dxfId="314" priority="271" operator="equal">
      <formula>"OPORTUNIDADE"</formula>
    </cfRule>
  </conditionalFormatting>
  <conditionalFormatting sqref="Z404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404">
    <cfRule type="cellIs" dxfId="311" priority="268" operator="equal">
      <formula>"OPORTUNIDADE"</formula>
    </cfRule>
  </conditionalFormatting>
  <conditionalFormatting sqref="Z404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404">
    <cfRule type="cellIs" dxfId="308" priority="265" operator="equal">
      <formula>"OPORTUNIDADE"</formula>
    </cfRule>
  </conditionalFormatting>
  <conditionalFormatting sqref="Z404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404">
    <cfRule type="cellIs" dxfId="305" priority="262" operator="equal">
      <formula>"OPORTUNIDADE"</formula>
    </cfRule>
  </conditionalFormatting>
  <conditionalFormatting sqref="Z404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404">
    <cfRule type="cellIs" dxfId="302" priority="259" operator="equal">
      <formula>"OPORTUNIDADE"</formula>
    </cfRule>
  </conditionalFormatting>
  <conditionalFormatting sqref="Z404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404">
    <cfRule type="cellIs" dxfId="299" priority="256" operator="equal">
      <formula>"OPORTUNIDADE"</formula>
    </cfRule>
  </conditionalFormatting>
  <conditionalFormatting sqref="Z404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404">
    <cfRule type="cellIs" dxfId="296" priority="253" operator="equal">
      <formula>"OPORTUNIDADE"</formula>
    </cfRule>
  </conditionalFormatting>
  <conditionalFormatting sqref="Z404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404">
    <cfRule type="cellIs" dxfId="293" priority="250" operator="equal">
      <formula>"OPORTUNIDADE"</formula>
    </cfRule>
  </conditionalFormatting>
  <conditionalFormatting sqref="Z404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404">
    <cfRule type="cellIs" dxfId="290" priority="247" operator="equal">
      <formula>"OPORTUNIDADE"</formula>
    </cfRule>
  </conditionalFormatting>
  <conditionalFormatting sqref="Z404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404">
    <cfRule type="cellIs" dxfId="287" priority="244" operator="equal">
      <formula>"OPORTUNIDADE"</formula>
    </cfRule>
  </conditionalFormatting>
  <conditionalFormatting sqref="Y404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404">
    <cfRule type="cellIs" dxfId="284" priority="241" operator="equal">
      <formula>"OPORTUNIDADE"</formula>
    </cfRule>
  </conditionalFormatting>
  <conditionalFormatting sqref="Y404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404">
    <cfRule type="cellIs" dxfId="281" priority="238" operator="equal">
      <formula>"OPORTUNIDADE"</formula>
    </cfRule>
  </conditionalFormatting>
  <conditionalFormatting sqref="Y404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404">
    <cfRule type="cellIs" dxfId="278" priority="235" operator="equal">
      <formula>"OPORTUNIDADE"</formula>
    </cfRule>
  </conditionalFormatting>
  <conditionalFormatting sqref="Y404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404">
    <cfRule type="cellIs" dxfId="275" priority="232" operator="equal">
      <formula>"OPORTUNIDADE"</formula>
    </cfRule>
  </conditionalFormatting>
  <conditionalFormatting sqref="Y404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404">
    <cfRule type="cellIs" dxfId="272" priority="229" operator="equal">
      <formula>"OPORTUNIDADE"</formula>
    </cfRule>
  </conditionalFormatting>
  <conditionalFormatting sqref="Y404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404">
    <cfRule type="cellIs" dxfId="269" priority="226" operator="equal">
      <formula>"OPORTUNIDADE"</formula>
    </cfRule>
  </conditionalFormatting>
  <conditionalFormatting sqref="Y404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Y404">
    <cfRule type="cellIs" dxfId="266" priority="223" operator="equal">
      <formula>"OPORTUNIDADE"</formula>
    </cfRule>
  </conditionalFormatting>
  <conditionalFormatting sqref="Y404">
    <cfRule type="cellIs" dxfId="265" priority="221" operator="equal">
      <formula>"NÃO"</formula>
    </cfRule>
    <cfRule type="cellIs" dxfId="264" priority="222" operator="equal">
      <formula>"SIM"</formula>
    </cfRule>
  </conditionalFormatting>
  <conditionalFormatting sqref="Y404">
    <cfRule type="cellIs" dxfId="263" priority="220" operator="equal">
      <formula>"OPORTUNIDADE"</formula>
    </cfRule>
  </conditionalFormatting>
  <conditionalFormatting sqref="Y404">
    <cfRule type="cellIs" dxfId="262" priority="218" operator="equal">
      <formula>"NÃO"</formula>
    </cfRule>
    <cfRule type="cellIs" dxfId="261" priority="219" operator="equal">
      <formula>"SIM"</formula>
    </cfRule>
  </conditionalFormatting>
  <conditionalFormatting sqref="Y404">
    <cfRule type="cellIs" dxfId="260" priority="217" operator="equal">
      <formula>"OPORTUNIDADE"</formula>
    </cfRule>
  </conditionalFormatting>
  <conditionalFormatting sqref="Y404">
    <cfRule type="cellIs" dxfId="259" priority="215" operator="equal">
      <formula>"NÃO"</formula>
    </cfRule>
    <cfRule type="cellIs" dxfId="258" priority="216" operator="equal">
      <formula>"SIM"</formula>
    </cfRule>
  </conditionalFormatting>
  <conditionalFormatting sqref="Y404">
    <cfRule type="cellIs" dxfId="257" priority="214" operator="equal">
      <formula>"OPORTUNIDADE"</formula>
    </cfRule>
  </conditionalFormatting>
  <conditionalFormatting sqref="Y404">
    <cfRule type="cellIs" dxfId="256" priority="212" operator="equal">
      <formula>"NÃO"</formula>
    </cfRule>
    <cfRule type="cellIs" dxfId="255" priority="213" operator="equal">
      <formula>"SIM"</formula>
    </cfRule>
  </conditionalFormatting>
  <conditionalFormatting sqref="Y404">
    <cfRule type="cellIs" dxfId="254" priority="211" operator="equal">
      <formula>"OPORTUNIDADE"</formula>
    </cfRule>
  </conditionalFormatting>
  <conditionalFormatting sqref="Y404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Y404">
    <cfRule type="cellIs" dxfId="251" priority="208" operator="equal">
      <formula>"OPORTUNIDADE"</formula>
    </cfRule>
  </conditionalFormatting>
  <conditionalFormatting sqref="Y404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Y404">
    <cfRule type="cellIs" dxfId="248" priority="205" operator="equal">
      <formula>"OPORTUNIDADE"</formula>
    </cfRule>
  </conditionalFormatting>
  <conditionalFormatting sqref="Y404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Y404">
    <cfRule type="cellIs" dxfId="245" priority="202" operator="equal">
      <formula>"OPORTUNIDADE"</formula>
    </cfRule>
  </conditionalFormatting>
  <conditionalFormatting sqref="Y404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Y404">
    <cfRule type="cellIs" dxfId="242" priority="199" operator="equal">
      <formula>"OPORTUNIDADE"</formula>
    </cfRule>
  </conditionalFormatting>
  <conditionalFormatting sqref="Y404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Y404">
    <cfRule type="cellIs" dxfId="239" priority="196" operator="equal">
      <formula>"OPORTUNIDADE"</formula>
    </cfRule>
  </conditionalFormatting>
  <conditionalFormatting sqref="Y404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Y404">
    <cfRule type="cellIs" dxfId="236" priority="193" operator="equal">
      <formula>"OPORTUNIDADE"</formula>
    </cfRule>
  </conditionalFormatting>
  <conditionalFormatting sqref="Y404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Y404">
    <cfRule type="cellIs" dxfId="233" priority="190" operator="equal">
      <formula>"OPORTUNIDADE"</formula>
    </cfRule>
  </conditionalFormatting>
  <conditionalFormatting sqref="Y404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Y404">
    <cfRule type="cellIs" dxfId="230" priority="187" operator="equal">
      <formula>"OPORTUNIDADE"</formula>
    </cfRule>
  </conditionalFormatting>
  <conditionalFormatting sqref="Y404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404">
    <cfRule type="cellIs" dxfId="227" priority="184" operator="equal">
      <formula>"OPORTUNIDADE"</formula>
    </cfRule>
  </conditionalFormatting>
  <conditionalFormatting sqref="Y404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Y404">
    <cfRule type="cellIs" dxfId="224" priority="181" operator="equal">
      <formula>"OPORTUNIDADE"</formula>
    </cfRule>
  </conditionalFormatting>
  <conditionalFormatting sqref="Y404">
    <cfRule type="cellIs" dxfId="223" priority="179" operator="equal">
      <formula>"NÃO"</formula>
    </cfRule>
    <cfRule type="cellIs" dxfId="222" priority="180" operator="equal">
      <formula>"SIM"</formula>
    </cfRule>
  </conditionalFormatting>
  <conditionalFormatting sqref="Y404">
    <cfRule type="cellIs" dxfId="221" priority="178" operator="equal">
      <formula>"OPORTUNIDADE"</formula>
    </cfRule>
  </conditionalFormatting>
  <conditionalFormatting sqref="Y404">
    <cfRule type="cellIs" dxfId="220" priority="176" operator="equal">
      <formula>"NÃO"</formula>
    </cfRule>
    <cfRule type="cellIs" dxfId="219" priority="177" operator="equal">
      <formula>"SIM"</formula>
    </cfRule>
  </conditionalFormatting>
  <conditionalFormatting sqref="Y404">
    <cfRule type="cellIs" dxfId="218" priority="175" operator="equal">
      <formula>"OPORTUNIDADE"</formula>
    </cfRule>
  </conditionalFormatting>
  <conditionalFormatting sqref="Y404">
    <cfRule type="cellIs" dxfId="217" priority="173" operator="equal">
      <formula>"NÃO"</formula>
    </cfRule>
    <cfRule type="cellIs" dxfId="216" priority="174" operator="equal">
      <formula>"SIM"</formula>
    </cfRule>
  </conditionalFormatting>
  <conditionalFormatting sqref="Y404">
    <cfRule type="cellIs" dxfId="215" priority="172" operator="equal">
      <formula>"OPORTUNIDADE"</formula>
    </cfRule>
  </conditionalFormatting>
  <conditionalFormatting sqref="Y404">
    <cfRule type="cellIs" dxfId="214" priority="170" operator="equal">
      <formula>"NÃO"</formula>
    </cfRule>
    <cfRule type="cellIs" dxfId="213" priority="171" operator="equal">
      <formula>"SIM"</formula>
    </cfRule>
  </conditionalFormatting>
  <conditionalFormatting sqref="Y404">
    <cfRule type="cellIs" dxfId="212" priority="169" operator="equal">
      <formula>"OPORTUNIDADE"</formula>
    </cfRule>
  </conditionalFormatting>
  <conditionalFormatting sqref="Y404">
    <cfRule type="cellIs" dxfId="211" priority="167" operator="equal">
      <formula>"NÃO"</formula>
    </cfRule>
    <cfRule type="cellIs" dxfId="210" priority="168" operator="equal">
      <formula>"SIM"</formula>
    </cfRule>
  </conditionalFormatting>
  <conditionalFormatting sqref="Y404">
    <cfRule type="cellIs" dxfId="209" priority="166" operator="equal">
      <formula>"OPORTUNIDADE"</formula>
    </cfRule>
  </conditionalFormatting>
  <conditionalFormatting sqref="Y404">
    <cfRule type="cellIs" dxfId="208" priority="164" operator="equal">
      <formula>"NÃO"</formula>
    </cfRule>
    <cfRule type="cellIs" dxfId="207" priority="165" operator="equal">
      <formula>"SIM"</formula>
    </cfRule>
  </conditionalFormatting>
  <conditionalFormatting sqref="Y404">
    <cfRule type="cellIs" dxfId="206" priority="163" operator="equal">
      <formula>"OPORTUNIDADE"</formula>
    </cfRule>
  </conditionalFormatting>
  <conditionalFormatting sqref="Y404">
    <cfRule type="cellIs" dxfId="205" priority="161" operator="equal">
      <formula>"NÃO"</formula>
    </cfRule>
    <cfRule type="cellIs" dxfId="204" priority="162" operator="equal">
      <formula>"SIM"</formula>
    </cfRule>
  </conditionalFormatting>
  <conditionalFormatting sqref="Y404">
    <cfRule type="cellIs" dxfId="203" priority="160" operator="equal">
      <formula>"OPORTUNIDADE"</formula>
    </cfRule>
  </conditionalFormatting>
  <conditionalFormatting sqref="Y404">
    <cfRule type="cellIs" dxfId="202" priority="158" operator="equal">
      <formula>"NÃO"</formula>
    </cfRule>
    <cfRule type="cellIs" dxfId="201" priority="159" operator="equal">
      <formula>"SIM"</formula>
    </cfRule>
  </conditionalFormatting>
  <conditionalFormatting sqref="Y404">
    <cfRule type="cellIs" dxfId="200" priority="157" operator="equal">
      <formula>"OPORTUNIDADE"</formula>
    </cfRule>
  </conditionalFormatting>
  <conditionalFormatting sqref="Y404">
    <cfRule type="cellIs" dxfId="199" priority="155" operator="equal">
      <formula>"NÃO"</formula>
    </cfRule>
    <cfRule type="cellIs" dxfId="198" priority="156" operator="equal">
      <formula>"SIM"</formula>
    </cfRule>
  </conditionalFormatting>
  <conditionalFormatting sqref="Y404">
    <cfRule type="cellIs" dxfId="197" priority="154" operator="equal">
      <formula>"OPORTUNIDADE"</formula>
    </cfRule>
  </conditionalFormatting>
  <conditionalFormatting sqref="Y40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404">
    <cfRule type="cellIs" dxfId="194" priority="151" operator="equal">
      <formula>"OPORTUNIDADE"</formula>
    </cfRule>
  </conditionalFormatting>
  <conditionalFormatting sqref="Y404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Y404">
    <cfRule type="cellIs" dxfId="191" priority="148" operator="equal">
      <formula>"OPORTUNIDADE"</formula>
    </cfRule>
  </conditionalFormatting>
  <conditionalFormatting sqref="Y404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Y407">
    <cfRule type="cellIs" dxfId="188" priority="145" operator="equal">
      <formula>"OPORTUNIDADE"</formula>
    </cfRule>
  </conditionalFormatting>
  <conditionalFormatting sqref="Y407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407">
    <cfRule type="cellIs" dxfId="185" priority="142" operator="equal">
      <formula>"OPORTUNIDADE"</formula>
    </cfRule>
  </conditionalFormatting>
  <conditionalFormatting sqref="Z407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407">
    <cfRule type="cellIs" dxfId="182" priority="139" operator="equal">
      <formula>"OPORTUNIDADE"</formula>
    </cfRule>
  </conditionalFormatting>
  <conditionalFormatting sqref="Z407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407">
    <cfRule type="cellIs" dxfId="179" priority="136" operator="equal">
      <formula>"OPORTUNIDADE"</formula>
    </cfRule>
  </conditionalFormatting>
  <conditionalFormatting sqref="Z407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407">
    <cfRule type="cellIs" dxfId="176" priority="133" operator="equal">
      <formula>"OPORTUNIDADE"</formula>
    </cfRule>
  </conditionalFormatting>
  <conditionalFormatting sqref="Z407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407">
    <cfRule type="cellIs" dxfId="173" priority="130" operator="equal">
      <formula>"OPORTUNIDADE"</formula>
    </cfRule>
  </conditionalFormatting>
  <conditionalFormatting sqref="Z407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BK1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0" priority="123" operator="equal">
      <formula>"OPORTUNIDADE"</formula>
    </cfRule>
  </conditionalFormatting>
  <conditionalFormatting sqref="Z20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0">
    <cfRule type="cellIs" dxfId="167" priority="120" operator="equal">
      <formula>"OPORTUNIDADE"</formula>
    </cfRule>
  </conditionalFormatting>
  <conditionalFormatting sqref="Y20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19">
    <cfRule type="cellIs" dxfId="164" priority="117" operator="equal">
      <formula>"OPORTUNIDADE"</formula>
    </cfRule>
  </conditionalFormatting>
  <conditionalFormatting sqref="Z19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19">
    <cfRule type="cellIs" dxfId="161" priority="99" operator="equal">
      <formula>"OPORTUNIDADE"</formula>
    </cfRule>
  </conditionalFormatting>
  <conditionalFormatting sqref="Z19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19">
    <cfRule type="cellIs" dxfId="158" priority="96" operator="equal">
      <formula>"OPORTUNIDADE"</formula>
    </cfRule>
  </conditionalFormatting>
  <conditionalFormatting sqref="Z19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Z19">
    <cfRule type="cellIs" dxfId="155" priority="93" operator="equal">
      <formula>"OPORTUNIDADE"</formula>
    </cfRule>
  </conditionalFormatting>
  <conditionalFormatting sqref="Z19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19">
    <cfRule type="cellIs" dxfId="152" priority="90" operator="equal">
      <formula>"OPORTUNIDADE"</formula>
    </cfRule>
  </conditionalFormatting>
  <conditionalFormatting sqref="Z19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19">
    <cfRule type="cellIs" dxfId="149" priority="87" operator="equal">
      <formula>"OPORTUNIDADE"</formula>
    </cfRule>
  </conditionalFormatting>
  <conditionalFormatting sqref="Z19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19">
    <cfRule type="cellIs" dxfId="146" priority="84" operator="equal">
      <formula>"OPORTUNIDADE"</formula>
    </cfRule>
  </conditionalFormatting>
  <conditionalFormatting sqref="Z19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19">
    <cfRule type="cellIs" dxfId="143" priority="81" operator="equal">
      <formula>"OPORTUNIDADE"</formula>
    </cfRule>
  </conditionalFormatting>
  <conditionalFormatting sqref="Z19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19">
    <cfRule type="cellIs" dxfId="140" priority="78" operator="equal">
      <formula>"OPORTUNIDADE"</formula>
    </cfRule>
  </conditionalFormatting>
  <conditionalFormatting sqref="Z19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Z19">
    <cfRule type="cellIs" dxfId="137" priority="75" operator="equal">
      <formula>"OPORTUNIDADE"</formula>
    </cfRule>
  </conditionalFormatting>
  <conditionalFormatting sqref="Z19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19">
    <cfRule type="cellIs" dxfId="134" priority="69" operator="equal">
      <formula>"OPORTUNIDADE"</formula>
    </cfRule>
  </conditionalFormatting>
  <conditionalFormatting sqref="Z19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Z19">
    <cfRule type="cellIs" dxfId="131" priority="66" operator="equal">
      <formula>"OPORTUNIDADE"</formula>
    </cfRule>
  </conditionalFormatting>
  <conditionalFormatting sqref="Z1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19">
    <cfRule type="cellIs" dxfId="128" priority="33" operator="equal">
      <formula>"OPORTUNIDADE"</formula>
    </cfRule>
  </conditionalFormatting>
  <conditionalFormatting sqref="Y19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2:Z22">
    <cfRule type="cellIs" dxfId="125" priority="30" operator="equal">
      <formula>"OPORTUNIDADE"</formula>
    </cfRule>
  </conditionalFormatting>
  <conditionalFormatting sqref="Y22:Z2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2" priority="20" operator="equal">
      <formula>"OPORTUNIDADE"</formula>
    </cfRule>
  </conditionalFormatting>
  <conditionalFormatting sqref="Z3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0">
    <cfRule type="cellIs" dxfId="119" priority="17" operator="equal">
      <formula>"OPORTUNIDADE"</formula>
    </cfRule>
  </conditionalFormatting>
  <conditionalFormatting sqref="Y3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16" priority="13" operator="equal">
      <formula>"OPORTUNIDADE"</formula>
    </cfRule>
  </conditionalFormatting>
  <conditionalFormatting sqref="Z27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7:Y28">
    <cfRule type="cellIs" dxfId="113" priority="10" operator="equal">
      <formula>"OPORTUNIDADE"</formula>
    </cfRule>
  </conditionalFormatting>
  <conditionalFormatting sqref="Y27:Y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8">
    <cfRule type="cellIs" dxfId="110" priority="7" operator="equal">
      <formula>"OPORTUNIDADE"</formula>
    </cfRule>
  </conditionalFormatting>
  <conditionalFormatting sqref="Z2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9:Z29">
    <cfRule type="cellIs" dxfId="107" priority="4" operator="equal">
      <formula>"OPORTUNIDADE"</formula>
    </cfRule>
  </conditionalFormatting>
  <conditionalFormatting sqref="Y29:Z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1" t="s">
        <v>1271</v>
      </c>
      <c r="D5" s="352"/>
      <c r="E5" s="352"/>
      <c r="F5" s="352"/>
      <c r="G5" s="352"/>
      <c r="H5" s="352"/>
      <c r="I5" s="352"/>
      <c r="J5" s="353"/>
      <c r="K5" s="354" t="s">
        <v>1272</v>
      </c>
      <c r="L5" s="355"/>
      <c r="M5" s="355"/>
      <c r="N5" s="355"/>
      <c r="O5" s="356" t="s">
        <v>1273</v>
      </c>
      <c r="P5" s="357"/>
      <c r="Q5" s="358"/>
    </row>
    <row r="6" spans="1:17" s="93" customFormat="1" ht="15.75" customHeight="1">
      <c r="A6" s="87" t="s">
        <v>1274</v>
      </c>
      <c r="B6" s="94" t="s">
        <v>1275</v>
      </c>
      <c r="C6" s="95" t="s">
        <v>1163</v>
      </c>
      <c r="D6" s="96" t="s">
        <v>1164</v>
      </c>
      <c r="E6" s="95" t="s">
        <v>1276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1277</v>
      </c>
      <c r="M6" s="139" t="s">
        <v>628</v>
      </c>
      <c r="N6" s="140" t="s">
        <v>1158</v>
      </c>
      <c r="O6" s="246" t="s">
        <v>1201</v>
      </c>
      <c r="P6" s="157"/>
      <c r="Q6" s="193" t="s">
        <v>1278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1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2</v>
      </c>
      <c r="P15" s="90"/>
      <c r="Q15" s="145" t="str">
        <f>IF($A$2=1,IF(FN_MC!BJ13="","*",FN_MC!BJ13),IF(FN_MC!BK13="","*",FN_MC!BK13))</f>
        <v>MC1 08:13, segue em intervalo da socadara no km 295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V86</v>
      </c>
      <c r="F26" s="99" t="str">
        <f>IF(FN_MC!H24="","*",FN_MC!H24)</f>
        <v>TID2</v>
      </c>
      <c r="G26" s="99" t="str">
        <f>IF(FN_MC!M24="","*",FN_MC!M24)</f>
        <v>TID-TVI</v>
      </c>
      <c r="H26" s="154">
        <f>IF(FN_MC!K24="","*",FN_MC!K24)</f>
        <v>200</v>
      </c>
      <c r="I26" s="132">
        <f>IF(FN_MC!O24="","*",FN_MC!O24)</f>
        <v>0.39583333333333331</v>
      </c>
      <c r="J26" s="132">
        <f>IF(FN_MC!P24="","*",FN_MC!P24)</f>
        <v>6.25E-2</v>
      </c>
      <c r="K26" s="141" t="str">
        <f>IF(FN_MC!AK24="","*",FN_MC!AK24)</f>
        <v>TID2</v>
      </c>
      <c r="L26" s="141" t="str">
        <f>IF(FN_MC!AM24="","*",FN_MC!AM24)</f>
        <v>TID-TVI</v>
      </c>
      <c r="M26" s="141">
        <f>IF(FN_MC!AP24="","*",FN_MC!AP24)</f>
        <v>200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Oportunidade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FRANCISCO (TF-670)</v>
      </c>
      <c r="F27" s="99" t="str">
        <f>IF(FN_MC!H25="","*",FN_MC!H25)</f>
        <v>TQIK73</v>
      </c>
      <c r="G27" s="99" t="str">
        <f>IF(FN_MC!M25="","*",FN_MC!M25)</f>
        <v>TQI-TSP</v>
      </c>
      <c r="H27" s="154">
        <f>IF(FN_MC!K25="","*",FN_MC!K25)</f>
        <v>64.563999999999993</v>
      </c>
      <c r="I27" s="132">
        <f>IF(FN_MC!O25="","*",FN_MC!O25)</f>
        <v>0.375</v>
      </c>
      <c r="J27" s="132">
        <f>IF(FN_MC!P25="","*",FN_MC!P25)</f>
        <v>6.25E-2</v>
      </c>
      <c r="K27" s="141" t="str">
        <f>IF(FN_MC!AK25="","*",FN_MC!AK25)</f>
        <v>TQIK73</v>
      </c>
      <c r="L27" s="141" t="str">
        <f>IF(FN_MC!AM25="","*",FN_MC!AM25)</f>
        <v>TQI-TSP</v>
      </c>
      <c r="M27" s="141">
        <f>IF(FN_MC!AP25="","*",FN_MC!AP25)</f>
        <v>64.563999999999993</v>
      </c>
      <c r="N27" s="141" t="str">
        <f>IF(FN_MC!AM25="","*",FN_MC!AM25)</f>
        <v>TQI-TSP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MALHA CENTRAL</v>
      </c>
      <c r="D28" s="99" t="str">
        <f>IF(FN_MC!T26="","*",FN_MC!T26)</f>
        <v>RAMAL</v>
      </c>
      <c r="E28" s="99" t="str">
        <f>IF(FN_MC!D26="","*",FN_MC!D26)</f>
        <v>V80</v>
      </c>
      <c r="F28" s="99" t="str">
        <f>IF(FN_MC!H26="","*",FN_MC!H26)</f>
        <v>ZDK</v>
      </c>
      <c r="G28" s="99" t="str">
        <f>IF(FN_MC!M26="","*",FN_MC!M26)</f>
        <v>ZDK</v>
      </c>
      <c r="H28" s="154">
        <f>IF(FN_MC!K26="","*",FN_MC!K26)</f>
        <v>252</v>
      </c>
      <c r="I28" s="132">
        <f>IF(FN_MC!O26="","*",FN_MC!O26)</f>
        <v>0.35416666666666669</v>
      </c>
      <c r="J28" s="132">
        <f>IF(FN_MC!P26="","*",FN_MC!P26)</f>
        <v>4.1666666666666664E-2</v>
      </c>
      <c r="K28" s="141" t="str">
        <f>IF(FN_MC!AK26="","*",FN_MC!AK26)</f>
        <v>ZDK</v>
      </c>
      <c r="L28" s="141" t="str">
        <f>IF(FN_MC!AM26="","*",FN_MC!AM26)</f>
        <v>ZDK</v>
      </c>
      <c r="M28" s="141">
        <f>IF(FN_MC!AP26="","*",FN_MC!AP26)</f>
        <v>252</v>
      </c>
      <c r="N28" s="141" t="str">
        <f>IF(FN_MC!AM26="","*",FN_MC!AM26)</f>
        <v>ZDK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E17</v>
      </c>
      <c r="F29" s="99" t="str">
        <f>IF(FN_MC!H27="","*",FN_MC!H27)</f>
        <v>ZDK1</v>
      </c>
      <c r="G29" s="99" t="str">
        <f>IF(FN_MC!M27="","*",FN_MC!M27)</f>
        <v>ZDK-ZVT</v>
      </c>
      <c r="H29" s="154">
        <f>IF(FN_MC!K27="","*",FN_MC!K27)</f>
        <v>251</v>
      </c>
      <c r="I29" s="132">
        <f>IF(FN_MC!O27="","*",FN_MC!O27)</f>
        <v>0.375</v>
      </c>
      <c r="J29" s="132">
        <f>IF(FN_MC!P27="","*",FN_MC!P27)</f>
        <v>0.125</v>
      </c>
      <c r="K29" s="141" t="str">
        <f>IF(FN_MC!AK27="","*",FN_MC!AK27)</f>
        <v>ZDK1</v>
      </c>
      <c r="L29" s="141" t="str">
        <f>IF(FN_MC!AM27="","*",FN_MC!AM27)</f>
        <v>ZDK-ZVT</v>
      </c>
      <c r="M29" s="141">
        <f>IF(FN_MC!AP27="","*",FN_MC!AP27)</f>
        <v>251</v>
      </c>
      <c r="N29" s="141" t="str">
        <f>IF(FN_MC!AM27="","*",FN_MC!AM27)</f>
        <v>ZDK-ZVT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PPN-POV</v>
      </c>
      <c r="E30" s="99" t="str">
        <f>IF(FN_MC!D28="","*",FN_MC!D28)</f>
        <v>W53</v>
      </c>
      <c r="F30" s="99" t="str">
        <f>IF(FN_MC!H28="","*",FN_MC!H28)</f>
        <v>PUR</v>
      </c>
      <c r="G30" s="99" t="str">
        <f>IF(FN_MC!M28="","*",FN_MC!M28)</f>
        <v>PUR-PJG</v>
      </c>
      <c r="H30" s="154">
        <f>IF(FN_MC!K28="","*",FN_MC!K28)</f>
        <v>1290</v>
      </c>
      <c r="I30" s="132">
        <f>IF(FN_MC!O28="","*",FN_MC!O28)</f>
        <v>0.33333333333333331</v>
      </c>
      <c r="J30" s="132">
        <f>IF(FN_MC!P28="","*",FN_MC!P28)</f>
        <v>4.1666666666666664E-2</v>
      </c>
      <c r="K30" s="141" t="str">
        <f>IF(FN_MC!AK28="","*",FN_MC!AK28)</f>
        <v>PUR</v>
      </c>
      <c r="L30" s="141" t="str">
        <f>IF(FN_MC!AM28="","*",FN_MC!AM28)</f>
        <v>PUR-PJG</v>
      </c>
      <c r="M30" s="141">
        <f>IF(FN_MC!AP28="","*",FN_MC!AP28)</f>
        <v>1290</v>
      </c>
      <c r="N30" s="141" t="str">
        <f>IF(FN_MC!AM28="","*",FN_MC!AM28)</f>
        <v>PUR-PJG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PRV-POV</v>
      </c>
      <c r="E31" s="99" t="str">
        <f>IF(FN_MC!D29="","*",FN_MC!D29)</f>
        <v>W94</v>
      </c>
      <c r="F31" s="99" t="str">
        <f>IF(FN_MC!H29="","*",FN_MC!H29)</f>
        <v>PSG</v>
      </c>
      <c r="G31" s="99" t="str">
        <f>IF(FN_MC!M29="","*",FN_MC!M29)</f>
        <v>POA-PAM</v>
      </c>
      <c r="H31" s="154">
        <f>IF(FN_MC!K29="","*",FN_MC!K29)</f>
        <v>1882</v>
      </c>
      <c r="I31" s="132">
        <f>IF(FN_MC!O29="","*",FN_MC!O29)</f>
        <v>0.375</v>
      </c>
      <c r="J31" s="132">
        <f>IF(FN_MC!P29="","*",FN_MC!P29)</f>
        <v>4.1666666666666664E-2</v>
      </c>
      <c r="K31" s="141" t="str">
        <f>IF(FN_MC!AK29="","*",FN_MC!AK29)</f>
        <v>PSG</v>
      </c>
      <c r="L31" s="141" t="str">
        <f>IF(FN_MC!AM29="","*",FN_MC!AM29)</f>
        <v>POA-PAM</v>
      </c>
      <c r="M31" s="141">
        <f>IF(FN_MC!AP29="","*",FN_MC!AP29)</f>
        <v>1882</v>
      </c>
      <c r="N31" s="141" t="str">
        <f>IF(FN_MC!AM29="","*",FN_MC!AM29)</f>
        <v>POA-PAM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9"/>
      <c r="B1" s="360"/>
      <c r="C1" s="361"/>
      <c r="L1" s="101"/>
      <c r="M1" s="124"/>
      <c r="N1" s="294"/>
      <c r="O1" s="294"/>
      <c r="P1" s="170"/>
      <c r="Q1" s="362" t="s">
        <v>1211</v>
      </c>
      <c r="R1" s="363"/>
      <c r="U1" s="102"/>
      <c r="V1" s="364" t="s">
        <v>1279</v>
      </c>
      <c r="W1" s="364"/>
      <c r="X1" s="364"/>
      <c r="Y1" s="104"/>
    </row>
    <row r="2" spans="1:25" s="100" customFormat="1" ht="11.25" customHeight="1">
      <c r="A2" s="105" t="s">
        <v>1280</v>
      </c>
      <c r="B2" s="105" t="s">
        <v>1275</v>
      </c>
      <c r="C2" s="105" t="s">
        <v>605</v>
      </c>
      <c r="D2" s="106" t="s">
        <v>1163</v>
      </c>
      <c r="E2" s="106" t="s">
        <v>1164</v>
      </c>
      <c r="F2" s="106" t="s">
        <v>1274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1281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Oportunidade</v>
      </c>
      <c r="C22" s="109" t="str">
        <f>IF(FN_MC!Z24="","*",FN_MC!Z24)</f>
        <v>*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V86</v>
      </c>
      <c r="H22" s="110" t="str">
        <f>IF(FN_MC!F24="","*",FN_MC!F24)</f>
        <v>MECANIZAÇÃO - SOCADORA</v>
      </c>
      <c r="I22" s="110" t="str">
        <f>IF(FN_MC!H24="","*",FN_MC!H24)</f>
        <v>TID2</v>
      </c>
      <c r="J22" s="110" t="str">
        <f>IF(FN_MC!I24="","*",FN_MC!I24)</f>
        <v>TID2</v>
      </c>
      <c r="K22" s="110" t="str">
        <f>IF(FN_MC!M24="","*",FN_MC!M24)</f>
        <v>TID-TVI</v>
      </c>
      <c r="L22" s="110" t="str">
        <f>IF(FN_MC!N24="","*",FN_MC!N24)</f>
        <v>TID201</v>
      </c>
      <c r="M22" s="111">
        <f>IF(FN_MC!J24="","*",FN_MC!J24)</f>
        <v>74</v>
      </c>
      <c r="N22" s="296">
        <f>IF(FN_MC!K24="","*",FN_MC!K24)</f>
        <v>200</v>
      </c>
      <c r="O22" s="296">
        <f>IF(FN_MC!L24="","*",FN_MC!L24)</f>
        <v>194</v>
      </c>
      <c r="P22" s="111"/>
      <c r="Q22" s="128">
        <f>IF(FN_MC!O24="","*",FN_MC!O24)</f>
        <v>0.39583333333333331</v>
      </c>
      <c r="R22" s="128">
        <f>IF(FN_MC!P24="","*",FN_MC!P24)</f>
        <v>6.25E-2</v>
      </c>
      <c r="S22" s="110" t="str">
        <f>IF(FN_MC!Q24="","*",CONCATENATE(FN_MC!Q24," ",FN_MC!R24))</f>
        <v>840 M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Oportunidade</v>
      </c>
      <c r="C23" s="109" t="str">
        <f>IF(FN_MC!Z25="","*",FN_MC!Z25)</f>
        <v>*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FRANCISCO (TF-670)</v>
      </c>
      <c r="H23" s="110" t="str">
        <f>IF(FN_MC!F25="","*",FN_MC!F25)</f>
        <v>PDM - SOLDA</v>
      </c>
      <c r="I23" s="110" t="str">
        <f>IF(FN_MC!H25="","*",FN_MC!H25)</f>
        <v>TQIK73</v>
      </c>
      <c r="J23" s="110" t="str">
        <f>IF(FN_MC!I25="","*",FN_MC!I25)</f>
        <v>-</v>
      </c>
      <c r="K23" s="110" t="str">
        <f>IF(FN_MC!M25="","*",FN_MC!M25)</f>
        <v>TQI-TSP</v>
      </c>
      <c r="L23" s="110" t="str">
        <f>IF(FN_MC!N25="","*",FN_MC!N25)</f>
        <v>TQIK73</v>
      </c>
      <c r="M23" s="111">
        <f>IF(FN_MC!J25="","*",FN_MC!J25)</f>
        <v>74</v>
      </c>
      <c r="N23" s="296">
        <f>IF(FN_MC!K25="","*",FN_MC!K25)</f>
        <v>64.563999999999993</v>
      </c>
      <c r="O23" s="296">
        <f>IF(FN_MC!L25="","*",FN_MC!L25)</f>
        <v>63.7</v>
      </c>
      <c r="P23" s="111"/>
      <c r="Q23" s="128">
        <f>IF(FN_MC!O25="","*",FN_MC!O25)</f>
        <v>0.375</v>
      </c>
      <c r="R23" s="128">
        <f>IF(FN_MC!P25="","*",FN_MC!P25)</f>
        <v>6.25E-2</v>
      </c>
      <c r="S23" s="110" t="str">
        <f>IF(FN_MC!Q25="","*",CONCATENATE(FN_MC!Q25," ",FN_MC!R25))</f>
        <v>2 Nº DE SOLDA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*</v>
      </c>
      <c r="D24" s="110" t="str">
        <f>IF(FN_MC!S26="","*",FN_MC!S26)</f>
        <v>MALHA CENTRAL</v>
      </c>
      <c r="E24" s="110" t="str">
        <f>IF(FN_MC!T26="","*",FN_MC!T26)</f>
        <v>RAMAL</v>
      </c>
      <c r="F24" s="110">
        <f>IF(FN_MC!B26="","*",FN_MC!B26)</f>
        <v>45993</v>
      </c>
      <c r="G24" s="110" t="str">
        <f>IF(FN_MC!D26="","*",FN_MC!D26)</f>
        <v>V80</v>
      </c>
      <c r="H24" s="110" t="str">
        <f>IF(FN_MC!F26="","*",FN_MC!F26)</f>
        <v>INSPEÇÃO RIV</v>
      </c>
      <c r="I24" s="110" t="str">
        <f>IF(FN_MC!H26="","*",FN_MC!H26)</f>
        <v>ZDK</v>
      </c>
      <c r="J24" s="110" t="str">
        <f>IF(FN_MC!I26="","*",FN_MC!I26)</f>
        <v>ZPD</v>
      </c>
      <c r="K24" s="110" t="str">
        <f>IF(FN_MC!M26="","*",FN_MC!M26)</f>
        <v>ZDK</v>
      </c>
      <c r="L24" s="110" t="str">
        <f>IF(FN_MC!N26="","*",FN_MC!N26)</f>
        <v>ZDK1</v>
      </c>
      <c r="M24" s="111">
        <f>IF(FN_MC!J26="","*",FN_MC!J26)</f>
        <v>78</v>
      </c>
      <c r="N24" s="296">
        <f>IF(FN_MC!K26="","*",FN_MC!K26)</f>
        <v>252</v>
      </c>
      <c r="O24" s="296" t="str">
        <f>IF(FN_MC!L26="","*",FN_MC!L26)</f>
        <v>-</v>
      </c>
      <c r="P24" s="111"/>
      <c r="Q24" s="128">
        <f>IF(FN_MC!O26="","*",FN_MC!O26)</f>
        <v>0.35416666666666669</v>
      </c>
      <c r="R24" s="128">
        <f>IF(FN_MC!P26="","*",FN_MC!P26)</f>
        <v>4.1666666666666664E-2</v>
      </c>
      <c r="S24" s="110" t="str">
        <f>IF(FN_MC!Q26="","*",CONCATENATE(FN_MC!Q26," ",FN_MC!R26))</f>
        <v>1 BINÁRIO</v>
      </c>
      <c r="T24" s="110" t="str">
        <f>IF(FN_MC!V26="","*",FN_MC!V26)</f>
        <v>Fernanda</v>
      </c>
      <c r="U24" s="110" t="str">
        <f>IF(FN_MC!W26="","*",FN_MC!W26)</f>
        <v>Inspeção RIV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45993</v>
      </c>
      <c r="G25" s="110" t="str">
        <f>IF(FN_MC!D27="","*",FN_MC!D27)</f>
        <v>E17</v>
      </c>
      <c r="H25" s="110" t="str">
        <f>IF(FN_MC!F27="","*",FN_MC!F27)</f>
        <v>CAMINHÃO DE SOLDA</v>
      </c>
      <c r="I25" s="110" t="str">
        <f>IF(FN_MC!H27="","*",FN_MC!H27)</f>
        <v>ZDK1</v>
      </c>
      <c r="J25" s="110" t="str">
        <f>IF(FN_MC!I27="","*",FN_MC!I27)</f>
        <v>ZDK1</v>
      </c>
      <c r="K25" s="110" t="str">
        <f>IF(FN_MC!M27="","*",FN_MC!M27)</f>
        <v>ZDK-ZVT</v>
      </c>
      <c r="L25" s="110" t="str">
        <f>IF(FN_MC!N27="","*",FN_MC!N27)</f>
        <v>ZDK1/ZDKZVT</v>
      </c>
      <c r="M25" s="111">
        <f>IF(FN_MC!J27="","*",FN_MC!J27)</f>
        <v>78</v>
      </c>
      <c r="N25" s="296">
        <f>IF(FN_MC!K27="","*",FN_MC!K27)</f>
        <v>251</v>
      </c>
      <c r="O25" s="296">
        <f>IF(FN_MC!L27="","*",FN_MC!L27)</f>
        <v>244</v>
      </c>
      <c r="P25" s="111"/>
      <c r="Q25" s="128">
        <f>IF(FN_MC!O27="","*",FN_MC!O27)</f>
        <v>0.375</v>
      </c>
      <c r="R25" s="128">
        <f>IF(FN_MC!P27="","*",FN_MC!P27)</f>
        <v>0.125</v>
      </c>
      <c r="S25" s="110" t="str">
        <f>IF(FN_MC!Q27="","*",CONCATENATE(FN_MC!Q27," ",FN_MC!R27))</f>
        <v>3 Nº DE SOLDA</v>
      </c>
      <c r="T25" s="110" t="str">
        <f>IF(FN_MC!V27="","*",FN_MC!V27)</f>
        <v>Higor</v>
      </c>
      <c r="U25" s="110" t="str">
        <f>IF(FN_MC!W27="","*",FN_MC!W27)</f>
        <v xml:space="preserve">Caminhão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MALHA CENTRAL</v>
      </c>
      <c r="E26" s="110" t="str">
        <f>IF(FN_MC!T28="","*",FN_MC!T28)</f>
        <v>PPN-POV</v>
      </c>
      <c r="F26" s="110">
        <f>IF(FN_MC!B28="","*",FN_MC!B28)</f>
        <v>45993</v>
      </c>
      <c r="G26" s="110" t="str">
        <f>IF(FN_MC!D28="","*",FN_MC!D28)</f>
        <v>W53</v>
      </c>
      <c r="H26" s="110" t="str">
        <f>IF(FN_MC!F28="","*",FN_MC!F28)</f>
        <v>DESLOCAMENTO</v>
      </c>
      <c r="I26" s="110" t="str">
        <f>IF(FN_MC!H28="","*",FN_MC!H28)</f>
        <v>PUR</v>
      </c>
      <c r="J26" s="110" t="str">
        <f>IF(FN_MC!I28="","*",FN_MC!I28)</f>
        <v>PJG</v>
      </c>
      <c r="K26" s="110" t="str">
        <f>IF(FN_MC!M28="","*",FN_MC!M28)</f>
        <v>PUR-PJG</v>
      </c>
      <c r="L26" s="110" t="str">
        <f>IF(FN_MC!N28="","*",FN_MC!N28)</f>
        <v>PURPJG</v>
      </c>
      <c r="M26" s="111">
        <f>IF(FN_MC!J28="","*",FN_MC!J28)</f>
        <v>101</v>
      </c>
      <c r="N26" s="296">
        <f>IF(FN_MC!K28="","*",FN_MC!K28)</f>
        <v>1290</v>
      </c>
      <c r="O26" s="296" t="str">
        <f>IF(FN_MC!L28="","*",FN_MC!L28)</f>
        <v>-</v>
      </c>
      <c r="P26" s="111"/>
      <c r="Q26" s="128">
        <f>IF(FN_MC!O28="","*",FN_MC!O28)</f>
        <v>0.33333333333333331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Francyslaine</v>
      </c>
      <c r="U26" s="110" t="str">
        <f>IF(FN_MC!W28="","*",FN_MC!W28)</f>
        <v>Deslocamento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PRV-POV</v>
      </c>
      <c r="F27" s="110">
        <f>IF(FN_MC!B29="","*",FN_MC!B29)</f>
        <v>45993</v>
      </c>
      <c r="G27" s="110" t="str">
        <f>IF(FN_MC!D29="","*",FN_MC!D29)</f>
        <v>W94</v>
      </c>
      <c r="H27" s="110" t="str">
        <f>IF(FN_MC!F29="","*",FN_MC!F29)</f>
        <v>OUTRAS ATIVIDADES</v>
      </c>
      <c r="I27" s="110" t="str">
        <f>IF(FN_MC!H29="","*",FN_MC!H29)</f>
        <v>PSG</v>
      </c>
      <c r="J27" s="110" t="str">
        <f>IF(FN_MC!I29="","*",FN_MC!I29)</f>
        <v>PPR</v>
      </c>
      <c r="K27" s="110" t="str">
        <f>IF(FN_MC!M29="","*",FN_MC!M29)</f>
        <v>POA-PAM</v>
      </c>
      <c r="L27" s="110" t="str">
        <f>IF(FN_MC!N29="","*",FN_MC!N29)</f>
        <v>POAPAM</v>
      </c>
      <c r="M27" s="111">
        <f>IF(FN_MC!J29="","*",FN_MC!J29)</f>
        <v>103</v>
      </c>
      <c r="N27" s="296">
        <f>IF(FN_MC!K29="","*",FN_MC!K29)</f>
        <v>1882</v>
      </c>
      <c r="O27" s="296" t="str">
        <f>IF(FN_MC!L29="","*",FN_MC!L29)</f>
        <v>-</v>
      </c>
      <c r="P27" s="111"/>
      <c r="Q27" s="128">
        <f>IF(FN_MC!O29="","*",FN_MC!O29)</f>
        <v>0.375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 xml:space="preserve">Lucas </v>
      </c>
      <c r="U27" s="110" t="str">
        <f>IF(FN_MC!W29="","*",FN_MC!W29)</f>
        <v xml:space="preserve">Descarga de trilho + dormentes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1283</v>
      </c>
      <c r="C2" s="95" t="s">
        <v>1148</v>
      </c>
      <c r="D2" s="95" t="s">
        <v>1150</v>
      </c>
      <c r="E2" s="95" t="s">
        <v>1284</v>
      </c>
      <c r="F2" s="95" t="s">
        <v>1285</v>
      </c>
      <c r="G2" s="95" t="s">
        <v>1286</v>
      </c>
      <c r="H2" s="95" t="s">
        <v>1287</v>
      </c>
      <c r="I2" s="95" t="s">
        <v>1288</v>
      </c>
      <c r="J2" s="95" t="s">
        <v>1289</v>
      </c>
      <c r="K2" s="131" t="s">
        <v>1290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V86</v>
      </c>
      <c r="E22" s="121" t="str">
        <f>IF(FN_MC!H24="","*",FN_MC!H24)</f>
        <v>TID2</v>
      </c>
      <c r="F22" s="137" t="str">
        <f>IF(FN_MC!M24="","*",FN_MC!M24)</f>
        <v>TID-TVI</v>
      </c>
      <c r="G22" s="121" t="str">
        <f>IF(FN_MC!I24="","*",FN_MC!I24)</f>
        <v>TID2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FRANCISCO (TF-670)</v>
      </c>
      <c r="E23" s="121" t="str">
        <f>IF(FN_MC!H25="","*",FN_MC!H25)</f>
        <v>TQIK73</v>
      </c>
      <c r="F23" s="137" t="str">
        <f>IF(FN_MC!M25="","*",FN_MC!M25)</f>
        <v>TQI-TSP</v>
      </c>
      <c r="G23" s="121" t="str">
        <f>IF(FN_MC!I25="","*",FN_MC!I25)</f>
        <v>-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V80</v>
      </c>
      <c r="E24" s="121" t="str">
        <f>IF(FN_MC!H26="","*",FN_MC!H26)</f>
        <v>ZDK</v>
      </c>
      <c r="F24" s="137" t="str">
        <f>IF(FN_MC!M26="","*",FN_MC!M26)</f>
        <v>ZDK</v>
      </c>
      <c r="G24" s="121" t="str">
        <f>IF(FN_MC!I26="","*",FN_MC!I26)</f>
        <v>ZPD</v>
      </c>
      <c r="H24" s="121" t="str">
        <f>IF(FN_MC!AB26="","*",FN_MC!AB26)</f>
        <v>-</v>
      </c>
      <c r="I24" s="121" t="str">
        <f>IF(FN_MC!AC26="","*",FN_MC!AC26)</f>
        <v>-</v>
      </c>
      <c r="J24" s="122" t="str">
        <f>IF(FN_MC!AA26="","*",FN_MC!AA26)</f>
        <v>-</v>
      </c>
      <c r="K24" s="134" t="str">
        <f>IF(FN_MC!AD26="","*",FN_MC!AD26)</f>
        <v>-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E17</v>
      </c>
      <c r="E25" s="121" t="str">
        <f>IF(FN_MC!H27="","*",FN_MC!H27)</f>
        <v>ZDK1</v>
      </c>
      <c r="F25" s="137" t="str">
        <f>IF(FN_MC!M27="","*",FN_MC!M27)</f>
        <v>ZDK-ZVT</v>
      </c>
      <c r="G25" s="121" t="str">
        <f>IF(FN_MC!I27="","*",FN_MC!I27)</f>
        <v>ZDK1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0.33333333333333331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W53</v>
      </c>
      <c r="E26" s="121" t="str">
        <f>IF(FN_MC!H28="","*",FN_MC!H28)</f>
        <v>PUR</v>
      </c>
      <c r="F26" s="137" t="str">
        <f>IF(FN_MC!M28="","*",FN_MC!M28)</f>
        <v>PUR-PJG</v>
      </c>
      <c r="G26" s="121" t="str">
        <f>IF(FN_MC!I28="","*",FN_MC!I28)</f>
        <v>PJG</v>
      </c>
      <c r="H26" s="121" t="str">
        <f>IF(FN_MC!AB28="","*",FN_MC!AB28)</f>
        <v>FIXO</v>
      </c>
      <c r="I26" s="121" t="str">
        <f>IF(FN_MC!AC28="","*",FN_MC!AC28)</f>
        <v>-</v>
      </c>
      <c r="J26" s="122" t="str">
        <f>IF(FN_MC!AA28="","*",FN_MC!AA28)</f>
        <v>-</v>
      </c>
      <c r="K26" s="134">
        <f>IF(FN_MC!AD28="","*",FN_MC!AD28)</f>
        <v>0.29166666666666669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W94</v>
      </c>
      <c r="E27" s="121" t="str">
        <f>IF(FN_MC!H29="","*",FN_MC!H29)</f>
        <v>PSG</v>
      </c>
      <c r="F27" s="137" t="str">
        <f>IF(FN_MC!M29="","*",FN_MC!M29)</f>
        <v>POA-PAM</v>
      </c>
      <c r="G27" s="121" t="str">
        <f>IF(FN_MC!I29="","*",FN_MC!I29)</f>
        <v>PPR</v>
      </c>
      <c r="H27" s="121" t="str">
        <f>IF(FN_MC!AB29="","*",FN_MC!AB29)</f>
        <v>FIXO</v>
      </c>
      <c r="I27" s="121" t="str">
        <f>IF(FN_MC!AC29="","*",FN_MC!AC29)</f>
        <v>-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2025-12-01T17:17:31Z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