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14" documentId="120_S{118792C3-22EF-5104-A093-F22BFE3913F3}" xr6:coauthVersionLast="47" xr6:coauthVersionMax="47" xr10:uidLastSave="{BACBB153-60B7-4DAE-99D3-C228A09D0AE9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<sst xmlns="http://schemas.openxmlformats.org/spreadsheetml/2006/main" count="7664" uniqueCount="1672">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</sst>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zoomScaleNormal="100" workbookViewId="0">
      <pane xSplit="4" ySplit="5" topLeftCell="BF325" activePane="bottomRight" state="frozen"/>
      <selection pane="bottomRight" activeCell="B341" sqref="B34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284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85"/>
      <c r="G300" s="142" t="str">
        <f>IF(D300="","*",VLOOKUP(F300,BS_ATIVIDADE[],3,FALSE))</f>
        <v>*</v>
      </c>
      <c r="H300" s="182"/>
      <c r="I300" s="182"/>
      <c r="J300" s="286"/>
      <c r="K300" s="286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287" t="str">
        <f>IF(F300=0, "*", IFERROR(_xlfn.XLOOKUP(F300, BS_ATIVIDADE[ATIVIDADE], BS_ATIVIDADE[UNIDADE]), "*"))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289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290" t="str">
        <f>IF(BS_CONTROLE[[#This Row],[SUB]]=0, "-", BS_CONTROLE[[#This Row],[SUB]])</f>
        <v>-</v>
      </c>
      <c r="AP300" s="105">
        <f>BS_CONTROLE[[#This Row],[KM - Inicio]]</f>
        <v>0</v>
      </c>
      <c r="AQ300" s="290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29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29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8.3333333333333329E-2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1</v>
      </c>
      <c r="BI327" s="16"/>
      <c r="BJ327" s="16" t="s">
        <v>1581</v>
      </c>
      <c r="BK327" s="16" t="s">
        <v>1582</v>
      </c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0.51666666666666616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1</v>
      </c>
      <c r="BI333" s="16"/>
      <c r="BJ333" s="16" t="s">
        <v>1594</v>
      </c>
      <c r="BK333" s="16" t="s">
        <v>1595</v>
      </c>
      <c r="BL333" s="15"/>
      <c r="BM333" s="130"/>
      <c r="BN333" s="130"/>
      <c r="BO333" s="130"/>
      <c r="BP333" s="17"/>
      <c r="BQ333" s="11" t="str">
        <f t="shared" si="16"/>
        <v>Produção</v>
      </c>
      <c r="BR333" s="18">
        <f>IF(OR(B333="",F333=""),"*",AY333/P333)</f>
        <v>1.0333333333333332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0.66666666666666607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1609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1610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</v>
      </c>
      <c r="B351" s="181"/>
      <c r="C351" s="134" t="str">
        <f>IF(BS_CONTROLE[[#This Row],[DATA]]="","",WEEKNUM(BS_CONTROLE[[#This Row],[DATA]]))</f>
        <v/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1611</v>
      </c>
      <c r="W352" s="151" t="s">
        <v>1612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1613</v>
      </c>
      <c r="J353" s="105">
        <v>73</v>
      </c>
      <c r="K353" s="105">
        <v>7</v>
      </c>
      <c r="L353" s="105">
        <v>59</v>
      </c>
      <c r="M353" s="127" t="s">
        <v>1614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1615</v>
      </c>
      <c r="W353" s="151" t="s">
        <v>1350</v>
      </c>
      <c r="X353" s="104" t="s">
        <v>452</v>
      </c>
      <c r="Y353" s="129"/>
      <c r="Z353" s="104"/>
      <c r="AA353" s="105" t="s">
        <v>1616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1615</v>
      </c>
      <c r="W354" s="151" t="s">
        <v>1617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1618</v>
      </c>
      <c r="O355" s="106">
        <v>0.35416666666666669</v>
      </c>
      <c r="P355" s="106" t="s">
        <v>1619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e">
        <f t="shared" si="20"/>
        <v>#VALUE!</v>
      </c>
      <c r="BR355" s="18" t="e">
        <f>IF(OR(B355="",F355=""),"*",AY355/P355)</f>
        <v>#VALUE!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8">
    <cfRule type="expression" dxfId="188" priority="54659">
      <formula>#REF!=1</formula>
    </cfRule>
  </conditionalFormatting>
  <conditionalFormatting sqref="BE6:BE1088 AY6:AY1088 U6:U1088">
    <cfRule type="cellIs" dxfId="187" priority="54643" operator="equal">
      <formula>"ERRO"</formula>
    </cfRule>
  </conditionalFormatting>
  <conditionalFormatting sqref="BQ6:BQ1088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8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:BK1088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332:BJ1088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0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8.3333333333333329E-2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6.25E-2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 t="str">
        <f>IF(SP_NORTE!P355="","*",SP_NORTE!P355)</f>
        <v>01;30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8.3333333333333329E-2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1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1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 t="str">
        <f>IF(SP_NORTE!P355="","*",SP_NORTE!P355)</f>
        <v>01;30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2026-02-23T20:48:12Z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