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67" documentId="8_{B6337239-1A00-434D-AAD0-422EA1FEB5AE}" xr6:coauthVersionLast="47" xr6:coauthVersionMax="47" xr10:uidLastSave="{5BD237C3-AE90-432D-AF0E-37AF9791CA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<sst xmlns="http://schemas.openxmlformats.org/spreadsheetml/2006/main" count="9663" uniqueCount="1963">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</sst>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35" activePane="bottomRight" state="frozen"/>
      <selection pane="bottomRight" activeCell="L361" sqref="L3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1913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1914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A8046020</v>
      </c>
      <c r="B361" s="171">
        <v>46020</v>
      </c>
      <c r="C361" s="8">
        <f>IF(BS_CONTROLE[[#This Row],[DATA]]="","",WEEKNUM(BS_CONTROLE[[#This Row],[DATA]]))</f>
        <v>53</v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593</v>
      </c>
      <c r="J361" s="215">
        <v>98</v>
      </c>
      <c r="K361" s="215">
        <v>616</v>
      </c>
      <c r="L361" s="83">
        <v>500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BASE_MAPA!$I$2:$I$359), "ERRO")</f>
        <v>ALTO ARAGUAIA - RONDONOPOLIS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TGR</v>
      </c>
      <c r="AM361" s="276" t="str">
        <f>IF(BS_CONTROLE[[#This Row],[Entre - Estações]]=0, "-", BS_CONTROLE[[#This Row],[Entre - Estações]])</f>
        <v>TIQ</v>
      </c>
      <c r="AN361" s="276" t="str">
        <f>IF(BS_CONTROLE[[#This Row],[SB]]=0, "-", BS_CONTROLE[[#This Row],[SB]])</f>
        <v>TIQ1</v>
      </c>
      <c r="AO361" s="277">
        <f>IF(BS_CONTROLE[[#This Row],[SUB]]=0, "-", BS_CONTROLE[[#This Row],[SUB]])</f>
        <v>98</v>
      </c>
      <c r="AP361" s="278">
        <f>IF(BS_CONTROLE[[#This Row],[KM - Inicio]]=0, "-", BS_CONTROLE[[#This Row],[KM - Inicio]])</f>
        <v>616</v>
      </c>
      <c r="AQ361" s="278">
        <f>IF(BS_CONTROLE[[#This Row],[KM - Fim]]=0, "-", BS_CONTROLE[[#This Row],[KM - Fim]])</f>
        <v>500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BASE_MAPA!$I$2:$I$359), "ERRO")</f>
        <v>ALTO ARAGUAIA - RONDONOPOLIS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e">
        <f>IF(AND(BR361&lt;1,BS361&lt;1),"Produção e Intervalo",IF(BR361&lt;1,"Intervalo",IF(BS361&lt;1,"Produção","Aderente")))</f>
        <v>#DIV/0!</v>
      </c>
      <c r="BR361" s="18" t="e">
        <f>IF(OR(B361="",F361=""),"*",AY361/P361)</f>
        <v>#DIV/0!</v>
      </c>
      <c r="BS361" s="18" t="e">
        <f>IF(OR(B361="",F361=""),"*",BA361/Q361)</f>
        <v>#DIV/0!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264</v>
      </c>
      <c r="I366" s="173" t="s">
        <v>593</v>
      </c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 t="e">
        <f>IF(OR(B366="",F366=""),"*",AY366/P366)</f>
        <v>#DIV/0!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1918</v>
      </c>
      <c r="B6" s="94" t="s">
        <v>1919</v>
      </c>
      <c r="C6" s="95" t="s">
        <v>1172</v>
      </c>
      <c r="D6" s="96" t="s">
        <v>1173</v>
      </c>
      <c r="E6" s="95" t="s">
        <v>1920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1921</v>
      </c>
      <c r="M6" s="139" t="s">
        <v>627</v>
      </c>
      <c r="N6" s="140" t="s">
        <v>1167</v>
      </c>
      <c r="O6" s="244" t="s">
        <v>1210</v>
      </c>
      <c r="P6" s="157"/>
      <c r="Q6" s="192" t="s">
        <v>1922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>
        <f>IF(FN_MC!B361="","*",FN_MC!B361)</f>
        <v>46020</v>
      </c>
      <c r="B361" s="98" t="str">
        <f>IF(FN_MC!X361="","*",FN_MC!X361)</f>
        <v>*</v>
      </c>
      <c r="C361" s="99" t="str">
        <f>IF(FN_MC!S361="","*",FN_MC!S361)</f>
        <v>FERRONORTE</v>
      </c>
      <c r="D361" s="99" t="str">
        <f>IF(FN_MC!T361="","*",FN_MC!T361)</f>
        <v>TGR-TRO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TIQ</v>
      </c>
      <c r="H361" s="154">
        <f>IF(FN_MC!K361="","*",FN_MC!K361)</f>
        <v>616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TIQ</v>
      </c>
      <c r="M361" s="141">
        <f>IF(FN_MC!AP361="","*",FN_MC!AP361)</f>
        <v>616</v>
      </c>
      <c r="N361" s="141" t="str">
        <f>IF(FN_MC!AM361="","*",FN_MC!AM361)</f>
        <v>TIQ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1923</v>
      </c>
      <c r="W1" s="400"/>
      <c r="X1" s="400"/>
      <c r="Y1" s="104"/>
    </row>
    <row r="2" spans="1:25" s="100" customFormat="1" ht="11.25" customHeight="1">
      <c r="A2" s="105" t="s">
        <v>1924</v>
      </c>
      <c r="B2" s="105" t="s">
        <v>1919</v>
      </c>
      <c r="C2" s="105" t="s">
        <v>603</v>
      </c>
      <c r="D2" s="106" t="s">
        <v>1172</v>
      </c>
      <c r="E2" s="106" t="s">
        <v>1173</v>
      </c>
      <c r="F2" s="106" t="s">
        <v>1918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FERRONORTE</v>
      </c>
      <c r="E359" s="110" t="str">
        <f>IF(FN_MC!T361="","*",FN_MC!T361)</f>
        <v>TGR-TRO</v>
      </c>
      <c r="F359" s="110">
        <f>IF(FN_MC!B361="","*",FN_MC!B361)</f>
        <v>46020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TGR</v>
      </c>
      <c r="K359" s="110" t="str">
        <f>IF(FN_MC!M361="","*",FN_MC!M361)</f>
        <v>TIQ</v>
      </c>
      <c r="L359" s="110" t="str">
        <f>IF(FN_MC!N361="","*",FN_MC!N361)</f>
        <v>TIQ1</v>
      </c>
      <c r="M359" s="111">
        <f>IF(FN_MC!J361="","*",FN_MC!J361)</f>
        <v>98</v>
      </c>
      <c r="N359" s="288">
        <f>IF(FN_MC!K361="","*",FN_MC!K361)</f>
        <v>616</v>
      </c>
      <c r="O359" s="288">
        <f>IF(FN_MC!L361="","*",FN_MC!L361)</f>
        <v>500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</v>
      </c>
      <c r="J364" s="110" t="str">
        <f>IF(FN_MC!I366="","*",FN_MC!I366)</f>
        <v>TGR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1926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1928</v>
      </c>
      <c r="C4" s="318" t="s">
        <v>1929</v>
      </c>
      <c r="D4" s="318" t="s">
        <v>1930</v>
      </c>
      <c r="E4" s="318" t="s">
        <v>1931</v>
      </c>
      <c r="F4" s="318" t="s">
        <v>6</v>
      </c>
      <c r="G4" s="318" t="s">
        <v>1932</v>
      </c>
      <c r="H4" s="191"/>
    </row>
    <row r="5" spans="1:8">
      <c r="A5" s="191"/>
      <c r="B5" s="319" t="s">
        <v>1933</v>
      </c>
      <c r="C5" s="319">
        <v>309525</v>
      </c>
      <c r="D5" s="319" t="s">
        <v>1934</v>
      </c>
      <c r="E5" s="319" t="s">
        <v>845</v>
      </c>
      <c r="F5" s="319" t="s">
        <v>1935</v>
      </c>
      <c r="G5" s="320">
        <v>46296</v>
      </c>
      <c r="H5" s="191"/>
    </row>
    <row r="6" spans="1:8">
      <c r="A6" s="191"/>
      <c r="B6" s="319" t="s">
        <v>1936</v>
      </c>
      <c r="C6" s="319">
        <v>256875</v>
      </c>
      <c r="D6" s="319" t="s">
        <v>1937</v>
      </c>
      <c r="E6" s="319" t="s">
        <v>845</v>
      </c>
      <c r="F6" s="319" t="s">
        <v>1935</v>
      </c>
      <c r="G6" s="320">
        <v>46296</v>
      </c>
      <c r="H6" s="191"/>
    </row>
    <row r="7" spans="1:8">
      <c r="A7" s="191"/>
      <c r="B7" s="319" t="s">
        <v>1938</v>
      </c>
      <c r="C7" s="319">
        <v>257278</v>
      </c>
      <c r="D7" s="319" t="s">
        <v>1939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1940</v>
      </c>
      <c r="C8" s="319">
        <v>261794</v>
      </c>
      <c r="D8" s="319" t="s">
        <v>1941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1942</v>
      </c>
      <c r="C9" s="319">
        <v>257033</v>
      </c>
      <c r="D9" s="319" t="s">
        <v>1943</v>
      </c>
      <c r="E9" s="319" t="s">
        <v>836</v>
      </c>
      <c r="F9" s="319" t="s">
        <v>192</v>
      </c>
      <c r="G9" s="319" t="s">
        <v>1944</v>
      </c>
      <c r="H9" s="191"/>
    </row>
    <row r="10" spans="1:8">
      <c r="A10" s="191"/>
      <c r="B10" s="319" t="s">
        <v>1945</v>
      </c>
      <c r="C10" s="319">
        <v>396578</v>
      </c>
      <c r="D10" s="319" t="s">
        <v>1946</v>
      </c>
      <c r="E10" s="319" t="s">
        <v>836</v>
      </c>
      <c r="F10" s="319" t="s">
        <v>192</v>
      </c>
      <c r="G10" s="319" t="s">
        <v>1944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1948</v>
      </c>
      <c r="E3" s="315" t="s">
        <v>1949</v>
      </c>
      <c r="F3" s="315" t="s">
        <v>1950</v>
      </c>
      <c r="G3" s="315" t="s">
        <v>1951</v>
      </c>
      <c r="H3" s="315" t="s">
        <v>1952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1158</v>
      </c>
      <c r="D2" s="95" t="s">
        <v>596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>
        <f>IF(FN_MC!B361="","*",FN_MC!B361)</f>
        <v>46020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TIQ</v>
      </c>
      <c r="G359" s="121" t="str">
        <f>IF(FN_MC!I361="","*",FN_MC!I361)</f>
        <v>TGR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-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</v>
      </c>
      <c r="F364" s="137" t="str">
        <f>IF(FN_MC!M366="","*",FN_MC!M366)</f>
        <v>-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2025-12-29T14:49:08Z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