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67" documentId="120_S{118792C3-22EF-5104-A093-F22BFE3913F3}" xr6:coauthVersionLast="47" xr6:coauthVersionMax="47" xr10:uidLastSave="{71B8FA2C-66D4-44BA-B390-C430E2AE7AD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8" i="1" l="1" a="1"/>
  <c r="N298" i="1"/>
  <c r="M298" i="1" a="1"/>
  <c r="M298" i="1"/>
  <c r="BS277" i="1"/>
  <c r="BS275" i="1"/>
  <c r="BR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<sst xmlns="http://schemas.openxmlformats.org/spreadsheetml/2006/main" count="6918" uniqueCount="1511">
  <si>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</si>
  <si>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</si>
  <si>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</si>
  <si>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</si>
  <si>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</si>
  <si>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</si>
  <si>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</si>
  <si>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</si>
  <si>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</si>
  <si>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</si>
  <si>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</si>
  <si>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</si>
  <si>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</si>
  <si>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</si>
  <si>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</si>
  <si>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</si>
  <si>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</si>
  <si>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</si>
  <si>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</si>
  <si>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</si>
  <si>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</si>
  <si>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</si>
  <si>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</si>
  <si>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</si>
  <si>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</si>
  <si>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</si>
  <si>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</si>
  <si>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</si>
  <si>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</si>
  <si>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</si>
  <si>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</si>
  <si>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</si>
  <si>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</si>
  <si>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</si>
  <si>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</si>
  <si>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</si>
  <si>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</si>
  <si>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</si>
  <si>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</si>
  <si>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</si>
  <si>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</si>
  <si>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</si>
  <si>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</si>
  <si>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</si>
  <si>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</si>
  <si>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</si>
  <si>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</si>
  <si>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</si>
  <si>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</si>
  <si>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</si>
  <si>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</si>
  <si>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</si>
  <si>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</si>
  <si>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</si>
  <si>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</si>
  <si>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</si>
  <si>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</si>
  <si>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</si>
  <si>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</si>
  <si>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</si>
  <si>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</si>
  <si>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</si>
  <si>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</si>
  <si>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</si>
  <si>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</si>
  <si>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</si>
  <si>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</si>
  <si>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</si>
  <si>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</si>
  <si>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</si>
  <si>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</si>
  <si>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</si>
  <si>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</si>
  <si>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</si>
  <si>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</si>
  <si>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</si>
  <si>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</si>
  <si>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</si>
  <si>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</si>
  <si>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</si>
  <si>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</si>
  <si>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</si>
  <si>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</si>
  <si>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</si>
  <si>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</si>
  <si>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</si>
  <si>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</si>
  <si>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</si>
  <si>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</si>
  <si>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</si>
  <si>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</si>
  <si>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</si>
  <si>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</si>
  <si>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</si>
  <si>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</si>
  <si>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</si>
  <si>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</si>
  <si>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</si>
  <si>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</si>
  <si>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</si>
  <si>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</si>
  <si>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</si>
  <si>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</si>
  <si>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</si>
  <si>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</si>
  <si>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</si>
  <si>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</si>
  <si>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</si>
  <si>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</si>
  <si>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</si>
  <si>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</si>
  <si>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</si>
  <si>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</si>
  <si>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</si>
  <si>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</si>
  <si>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</si>
  <si>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</si>
  <si>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</si>
  <si>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</si>
  <si>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</si>
  <si>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</si>
  <si>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</si>
  <si>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</si>
  <si>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</si>
  <si>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</si>
  <si>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</si>
  <si>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</si>
  <si>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</si>
  <si>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</si>
  <si>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</si>
  <si>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</si>
  <si>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</si>
  <si>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</si>
  <si>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</si>
  <si>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</si>
  <si>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</si>
  <si>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</si>
  <si>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</si>
  <si>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</si>
  <si>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</si>
  <si>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</si>
  <si>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</si>
  <si>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</si>
  <si>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</si>
  <si>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</si>
  <si>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</si>
  <si>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</si>
  <si>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</si>
  <si>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</si>
  <si>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</si>
  <si>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</si>
  <si>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</si>
  <si>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</si>
  <si>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</si>
  <si>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</si>
  <si>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</si>
  <si>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</si>
  <si>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</si>
  <si>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</si>
  <si>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</si>
  <si>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</si>
  <si>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</si>
  <si>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</si>
  <si>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</si>
  <si>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</si>
  <si>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</si>
  <si>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</si>
  <si>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</si>
  <si>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</si>
  <si>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</si>
  <si>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</si>
  <si>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</si>
  <si>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</si>
  <si>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</si>
  <si>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</si>
  <si>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</si>
  <si>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</si>
  <si>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</si>
  <si>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</si>
  <si>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</si>
  <si>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</si>
  <si>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</si>
  <si>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</si>
  <si>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</si>
  <si>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</si>
  <si>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</si>
  <si>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</si>
  <si>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</si>
  <si>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</si>
  <si>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</si>
  <si>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</si>
  <si>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</si>
  <si>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</si>
  <si>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</si>
  <si>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</si>
  <si>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</si>
  <si>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</si>
  <si>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</si>
  <si>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</si>
  <si>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</si>
  <si>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</si>
  <si>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</si>
  <si>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</si>
  <si>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</si>
  <si>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</si>
  <si>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</si>
  <si>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</si>
  <si>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</si>
  <si>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</si>
  <si>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</si>
  <si>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</si>
  <si>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</si>
  <si>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</si>
  <si>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</si>
  <si>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</si>
  <si>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</si>
  <si>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</si>
  <si>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</si>
  <si>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</si>
  <si>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</si>
  <si>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</si>
  <si>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</si>
  <si>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</si>
  <si>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</si>
  <si>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</si>
  <si>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</si>
  <si>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</si>
  <si>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</si>
  <si>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</si>
  <si>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</si>
  <si>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</si>
  <si>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</si>
  <si>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</si>
  <si>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</si>
  <si>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</si>
  <si>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</si>
  <si>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</si>
  <si>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</si>
  <si>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</si>
  <si>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</si>
  <si>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</si>
  <si>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</si>
  <si>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</si>
  <si>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</si>
  <si>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</si>
  <si>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</si>
  <si>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</si>
  <si>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</si>
  <si>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</si>
  <si>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</si>
  <si>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</si>
  <si>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</si>
  <si>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</si>
  <si>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</si>
  <si>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</si>
  <si>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</si>
  <si>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</si>
  <si>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</si>
  <si>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</si>
  <si>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</si>
  <si>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</si>
  <si>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</si>
  <si>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</si>
  <si>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</si>
  <si>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</si>
  <si>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</si>
  <si>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</si>
  <si>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</si>
  <si>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</si>
  <si>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</si>
  <si>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</si>
  <si>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</si>
  <si>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</si>
  <si>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</si>
  <si>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</si>
  <si>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</si>
  <si>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</si>
  <si>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</si>
  <si>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</si>
  <si>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</si>
  <si>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</si>
  <si>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</si>
  <si>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</si>
  <si>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</si>
  <si>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</si>
  <si>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</si>
  <si>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</si>
  <si>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</si>
  <si>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</si>
  <si>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</si>
  <si>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</si>
  <si>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</si>
  <si>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</si>
  <si>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</si>
  <si>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</si>
  <si>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</si>
  <si>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</si>
  <si>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</si>
  <si>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</si>
  <si>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</si>
  <si>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</si>
  <si>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</si>
  <si>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</si>
  <si>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</si>
  <si>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</si>
  <si>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</si>
  <si>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</si>
  <si>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</si>
  <si>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</si>
  <si>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</si>
  <si>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</si>
  <si>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</si>
  <si>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</si>
  <si>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</si>
  <si>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</si>
  <si>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</si>
  <si>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</si>
  <si>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</si>
  <si>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</si>
  <si>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</si>
  <si>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</si>
  <si>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</si>
  <si>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</si>
  <si>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</si>
  <si>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</si>
  <si>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</si>
  <si>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</si>
  <si>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</si>
  <si>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</si>
  <si>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</si>
  <si>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</si>
  <si>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</si>
  <si>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</si>
  <si>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</si>
  <si>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</si>
  <si>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</si>
  <si>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</si>
  <si>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</si>
  <si>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</si>
  <si>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</si>
  <si>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</si>
  <si>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</si>
  <si>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</si>
  <si>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</si>
  <si>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</si>
  <si>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</si>
  <si>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</si>
  <si>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</si>
  <si>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</si>
  <si>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</si>
  <si>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</si>
  <si>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</si>
  <si>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</si>
  <si>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</si>
  <si>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</si>
  <si>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</si>
  <si>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</si>
  <si>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</si>
  <si>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</si>
  <si>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</si>
  <si>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</si>
  <si>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</si>
  <si>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</si>
  <si>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</si>
  <si>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</si>
  <si>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</si>
  <si>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</si>
  <si>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</si>
  <si>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</si>
  <si>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</si>
  <si>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</si>
  <si>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</si>
  <si>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</si>
  <si>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</si>
  <si>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</si>
  <si>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</si>
  <si>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</si>
  <si>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</si>
  <si>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</si>
  <si>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</si>
  <si>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</si>
  <si>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</si>
  <si>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</si>
  <si>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</si>
  <si>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</si>
  <si>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</si>
  <si>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</si>
  <si>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</si>
  <si>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</si>
  <si>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</si>
  <si>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</si>
  <si>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</si>
  <si>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</si>
  <si>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</si>
  <si>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</si>
  <si>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</si>
  <si>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</si>
  <si>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</si>
  <si>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</si>
  <si>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</si>
  <si>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</si>
  <si>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</si>
  <si>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</si>
  <si>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</si>
  <si>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</si>
  <si>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</si>
  <si>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</si>
  <si>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</si>
  <si>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</si>
  <si>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</si>
  <si>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</si>
  <si>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</si>
  <si>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</si>
  <si>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</si>
  <si>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</si>
  <si>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</si>
  <si>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</si>
  <si>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</si>
  <si>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</si>
  <si>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</si>
  <si>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</si>
  <si>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</si>
  <si>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</si>
  <si>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</si>
  <si>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</si>
  <si>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</si>
  <si>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</si>
  <si>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</si>
  <si>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</si>
  <si>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</si>
  <si>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</si>
  <si>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</si>
  <si>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</si>
  <si>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</si>
  <si>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</si>
  <si>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</si>
  <si>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</si>
  <si>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</si>
  <si>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</si>
  <si>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</si>
  <si>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</si>
  <si>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</si>
  <si>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</si>
  <si>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</si>
  <si>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</si>
  <si>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</si>
  <si>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</si>
  <si>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</si>
  <si>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</si>
  <si>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</si>
  <si>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</si>
  <si>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</si>
  <si>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</si>
  <si>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</si>
  <si>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</si>
  <si>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</si>
  <si>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</si>
  <si>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</si>
  <si>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</si>
  <si>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</si>
  <si>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</si>
  <si>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</si>
  <si>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</si>
  <si>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</si>
  <si>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</si>
  <si>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</si>
  <si>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</si>
  <si>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</si>
  <si>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</si>
  <si>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</si>
  <si>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</si>
  <si>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</si>
  <si>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</si>
  <si>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</si>
  <si>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</si>
  <si>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</si>
  <si>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</si>
  <si>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</si>
  <si>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</si>
  <si>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</si>
  <si>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</si>
  <si>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</si>
  <si>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</si>
  <si>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</si>
  <si>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</si>
  <si>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</si>
  <si>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</si>
  <si>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</si>
  <si>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</si>
  <si>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</si>
  <si>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</si>
  <si>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</si>
  <si>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</si>
  <si>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</si>
  <si>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</si>
  <si>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</si>
  <si>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</si>
  <si>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</si>
  <si>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</si>
  <si>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</si>
  <si>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</si>
  <si>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</si>
  <si>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</si>
  <si>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</si>
  <si>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</si>
  <si>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</si>
  <si>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</si>
  <si>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</si>
  <si>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</si>
  <si>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</si>
  <si>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</si>
  <si>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</si>
  <si>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</si>
  <si>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</si>
  <si>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</si>
  <si>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</si>
  <si>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</si>
  <si>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</si>
  <si>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</si>
  <si>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</si>
  <si>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</si>
  <si>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</si>
  <si>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</si>
  <si>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</si>
  <si>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</si>
  <si>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</si>
  <si>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</si>
  <si>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</si>
  <si>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</si>
  <si>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</si>
  <si>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</si>
  <si>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</si>
  <si>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</si>
  <si>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</si>
  <si>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</si>
  <si>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</si>
  <si>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</si>
  <si>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</si>
  <si>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</si>
  <si>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</si>
  <si>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</si>
  <si>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</si>
  <si>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</si>
  <si>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</si>
  <si>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</si>
  <si>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</si>
  <si>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</si>
  <si>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</si>
  <si>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</si>
  <si>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</si>
  <si>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</si>
  <si>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</si>
  <si>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</si>
  <si>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</si>
  <si>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</si>
  <si>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</si>
  <si>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</si>
  <si>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</si>
  <si>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</si>
  <si>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</si>
  <si>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</si>
  <si>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</si>
  <si>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</si>
  <si>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</si>
  <si>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</si>
  <si>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</si>
  <si>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</si>
  <si>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</si>
  <si>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</si>
  <si>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</si>
  <si>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</si>
  <si>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</si>
  <si>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</si>
  <si>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</si>
  <si>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</si>
  <si>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</si>
  <si>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</si>
  <si>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</si>
  <si>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</si>
  <si>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</si>
  <si>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</si>
  <si>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</si>
  <si>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</si>
  <si>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</si>
  <si>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</si>
  <si>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</si>
  <si>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</si>
  <si>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</si>
  <si>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</si>
  <si>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</si>
  <si>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</si>
  <si>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</si>
  <si>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</si>
  <si>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</si>
  <si>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</si>
  <si>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</si>
  <si>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</si>
  <si>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</si>
  <si>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</si>
  <si>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</si>
  <si>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</si>
  <si>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</si>
  <si>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</si>
  <si>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</si>
  <si>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</si>
  <si>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</si>
  <si>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</si>
  <si>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</si>
  <si>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</si>
  <si>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</si>
  <si>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</si>
  <si>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</si>
  <si>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</si>
  <si>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</si>
  <si>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</si>
  <si>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</si>
  <si>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</si>
  <si>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</si>
  <si>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</si>
  <si>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</si>
  <si>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</si>
  <si>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</si>
  <si>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</si>
  <si>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</si>
  <si>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</si>
  <si>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</si>
  <si>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</si>
  <si>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</si>
  <si>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</si>
  <si>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</si>
  <si>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</si>
  <si>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</si>
  <si>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</si>
  <si>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</si>
  <si>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</si>
  <si>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</si>
  <si>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</si>
  <si>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</si>
  <si>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</si>
  <si>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</si>
  <si>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</si>
  <si>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</si>
  <si>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</si>
  <si>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</si>
  <si>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</si>
  <si>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</si>
  <si>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</si>
  <si>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</si>
  <si>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</si>
  <si>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</si>
  <si>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</si>
  <si>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</si>
  <si>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</si>
  <si>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</si>
  <si>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</si>
  <si>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</si>
  <si>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</si>
  <si>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</si>
  <si>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</si>
  <si>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</si>
  <si>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</si>
  <si>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</si>
  <si>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</si>
  <si>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</si>
  <si>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</si>
  <si>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</si>
  <si>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</si>
  <si>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</si>
  <si>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</si>
  <si>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</si>
  <si>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</si>
  <si>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</si>
  <si>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</si>
  <si>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</si>
  <si>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</si>
  <si>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</si>
  <si>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</si>
  <si>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</si>
  <si>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</si>
  <si>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</si>
  <si>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</si>
  <si>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</si>
  <si>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</si>
  <si>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</si>
  <si>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</si>
  <si>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</si>
  <si>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</si>
  <si>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</si>
  <si>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</si>
  <si>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</si>
  <si>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</si>
  <si>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</si>
  <si>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</si>
  <si>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</si>
  <si>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</si>
  <si>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</si>
  <si>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</si>
  <si>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</si>
  <si>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</si>
  <si>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</si>
  <si>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</si>
  <si>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</si>
  <si>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</si>
  <si>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</si>
  <si>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</si>
  <si>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</si>
  <si>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</si>
  <si>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</si>
  <si>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</si>
  <si>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</si>
  <si>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</si>
  <si>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</si>
  <si>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</si>
  <si>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</si>
  <si>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</si>
  <si>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</si>
  <si>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</si>
  <si>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</si>
  <si>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</si>
  <si>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</si>
  <si>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</si>
  <si>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</si>
  <si>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</si>
  <si>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</si>
  <si>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</si>
  <si>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</si>
  <si>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</si>
  <si>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</si>
  <si>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</si>
  <si>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</si>
  <si>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</si>
  <si>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</si>
  <si>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</si>
  <si>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</si>
  <si>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</si>
  <si>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</si>
  <si>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</si>
  <si>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</si>
  <si>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</si>
  <si>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</si>
  <si>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</si>
  <si>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</si>
  <si>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</si>
  <si>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</si>
  <si>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</si>
  <si>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</si>
  <si>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</si>
  <si>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</si>
  <si>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</si>
  <si>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</si>
  <si>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</si>
  <si>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</si>
  <si>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</si>
  <si>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</si>
  <si>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</si>
  <si>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</si>
  <si>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</si>
  <si>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</si>
  <si>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</si>
  <si>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</si>
  <si>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</si>
  <si>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</si>
  <si>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</si>
  <si>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</si>
  <si>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</si>
  <si>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</si>
  <si>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</si>
  <si>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</si>
  <si>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</si>
  <si>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</si>
  <si>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</si>
  <si>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</si>
  <si>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</si>
  <si>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</si>
  <si>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</si>
  <si>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</si>
  <si>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</si>
  <si>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</si>
  <si>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</si>
  <si>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</si>
  <si>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</si>
  <si>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</si>
  <si>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</si>
  <si>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</si>
  <si>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</si>
  <si>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</si>
  <si>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</si>
  <si>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</si>
  <si>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</si>
  <si>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</si>
  <si>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</si>
  <si>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</si>
  <si>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</si>
  <si>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</si>
  <si>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</si>
  <si>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</si>
  <si>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</si>
  <si>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</si>
  <si>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</si>
  <si>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</si>
  <si>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</si>
  <si>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</si>
  <si>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</si>
  <si>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</si>
  <si>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</si>
  <si>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</si>
  <si>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</si>
  <si>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</si>
  <si>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</si>
  <si>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</si>
  <si>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</si>
  <si>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</si>
  <si>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</si>
  <si>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</si>
  <si>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</si>
  <si>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</si>
  <si>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</si>
  <si>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</si>
  <si>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</si>
  <si>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</si>
  <si>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</si>
  <si>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</si>
  <si>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</si>
  <si>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</si>
  <si>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</si>
  <si>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</si>
  <si>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</si>
  <si>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</si>
  <si>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</si>
  <si>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</si>
  <si>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</si>
  <si>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</si>
  <si>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</si>
  <si>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</si>
  <si>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</si>
  <si>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</si>
  <si>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</si>
  <si>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</si>
  <si>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</si>
  <si>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</si>
  <si>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</si>
  <si>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</si>
  <si>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</si>
  <si>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</si>
  <si>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</si>
  <si>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</si>
  <si>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</si>
  <si>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</si>
  <si>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</si>
  <si>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</si>
  <si>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</si>
  <si>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</si>
  <si>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</si>
  <si>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</si>
  <si>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</si>
  <si>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</si>
  <si>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</si>
  <si>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</si>
  <si>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</si>
  <si>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</si>
  <si>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</si>
  <si>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</si>
  <si>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</si>
  <si>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</si>
  <si>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</si>
  <si>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</si>
  <si>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</si>
  <si>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</si>
  <si>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</si>
  <si>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</si>
  <si>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</si>
  <si>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</si>
  <si>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</si>
  <si>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</si>
  <si>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</si>
  <si>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</si>
  <si>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</si>
  <si>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</si>
  <si>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</si>
  <si>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</si>
  <si>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</si>
  <si>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</si>
  <si>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</si>
  <si>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</si>
  <si>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</si>
  <si>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</si>
  <si>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</si>
  <si>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</si>
  <si>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</si>
  <si>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</si>
  <si>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</si>
  <si>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</si>
  <si>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</si>
  <si>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</si>
  <si>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</si>
  <si>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</si>
  <si>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</si>
  <si>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</si>
  <si>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</si>
  <si>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</si>
  <si>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</si>
  <si>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</si>
  <si>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</si>
  <si>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</si>
  <si>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</si>
  <si>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</si>
  <si>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</si>
  <si>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</si>
  <si>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</si>
  <si>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</si>
  <si>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</si>
  <si>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</si>
  <si>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</si>
  <si>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</si>
  <si>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</si>
  <si>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</si>
  <si>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</si>
  <si>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</si>
  <si>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</si>
  <si>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</si>
  <si>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</si>
  <si>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</si>
  <si>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</si>
  <si>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</si>
  <si>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</si>
  <si>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</si>
  <si>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</si>
  <si>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</si>
  <si>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</si>
  <si>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</si>
  <si>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</si>
  <si>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</si>
  <si>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</si>
  <si>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</si>
  <si>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</si>
  <si>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</si>
  <si>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</si>
  <si>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</si>
  <si>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</si>
  <si>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</si>
  <si>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</si>
  <si>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</si>
  <si>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</si>
  <si>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</si>
  <si>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</si>
  <si>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</si>
  <si>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</si>
  <si>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</si>
  <si>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</si>
  <si>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</si>
  <si>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</si>
  <si>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</si>
  <si>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</si>
  <si>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</si>
  <si>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</si>
  <si>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</si>
  <si>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</si>
  <si>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</si>
  <si>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</si>
  <si>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</si>
  <si>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</si>
  <si>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</si>
  <si>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</si>
  <si>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</si>
  <si>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</si>
  <si>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</si>
  <si>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</si>
  <si>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</si>
  <si>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</si>
  <si>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</si>
  <si>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</si>
  <si>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</si>
  <si>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</si>
  <si>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</si>
  <si>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</si>
  <si>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</si>
  <si>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</si>
  <si>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</si>
  <si>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</si>
  <si>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</si>
  <si>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</si>
  <si>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</si>
  <si>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</si>
  <si>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</si>
  <si>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</si>
  <si>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</si>
  <si>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</si>
  <si>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</si>
  <si>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</si>
  <si>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</si>
  <si>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</si>
  <si>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</si>
  <si>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</si>
  <si>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</si>
  <si>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</si>
  <si>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</si>
  <si>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</si>
  <si>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</si>
  <si>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</si>
  <si>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</si>
  <si>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</si>
  <si>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</si>
  <si>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</si>
  <si>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</si>
  <si>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</si>
  <si>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</si>
  <si>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</si>
  <si>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</si>
  <si>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</si>
  <si>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</si>
  <si>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</si>
  <si>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</si>
  <si>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</si>
  <si>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</si>
  <si>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</si>
  <si>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</si>
  <si>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</si>
  <si>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</si>
  <si>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</si>
  <si>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</si>
  <si>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</si>
  <si>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</si>
  <si>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</si>
  <si>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</si>
  <si>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</si>
  <si>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</si>
  <si>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</si>
  <si>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</si>
  <si>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</si>
  <si>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</si>
  <si>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</si>
  <si>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</si>
  <si>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</si>
  <si>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</si>
  <si>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</si>
  <si>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</si>
  <si>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</si>
  <si>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</si>
  <si>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</si>
  <si>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</si>
  <si>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</si>
  <si>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</si>
  <si>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</si>
  <si>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</si>
  <si>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</si>
  <si>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</si>
  <si>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</si>
  <si>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</si>
  <si>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</si>
  <si>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</si>
  <si>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</si>
  <si>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</si>
  <si>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</si>
  <si>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</si>
  <si>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</si>
  <si>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</si>
  <si>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</si>
  <si>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</si>
  <si>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</si>
  <si>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</si>
  <si>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</si>
  <si>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</si>
  <si>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</si>
  <si>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</si>
  <si>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</si>
  <si>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</si>
  <si>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</si>
  <si>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</si>
  <si>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</si>
  <si>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</si>
  <si>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</si>
  <si>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</si>
  <si>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</si>
  <si>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</si>
  <si>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</si>
  <si>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</si>
  <si>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</si>
  <si>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</si>
  <si>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</si>
  <si>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</si>
  <si>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</si>
  <si>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</si>
  <si>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</si>
  <si>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</si>
  <si>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</si>
  <si>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</si>
  <si>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</si>
  <si>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</si>
  <si>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</si>
  <si>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</si>
  <si>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</si>
  <si>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</si>
  <si>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</si>
  <si>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</si>
  <si>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</si>
  <si>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</si>
  <si>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</si>
  <si>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</si>
  <si>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</si>
  <si>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</si>
  <si>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</si>
  <si>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</si>
  <si>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</si>
  <si>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</si>
  <si>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</si>
  <si>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</si>
  <si>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</si>
  <si>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</si>
  <si>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</si>
  <si>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</si>
  <si>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</si>
  <si>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</si>
  <si>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</si>
  <si>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</si>
  <si>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</si>
  <si>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</si>
  <si>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</si>
  <si>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</si>
  <si>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</si>
  <si>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</si>
  <si>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</si>
  <si>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</si>
  <si>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</si>
  <si>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</si>
  <si>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</si>
  <si>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</si>
  <si>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</si>
  <si>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</si>
  <si>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</si>
  <si>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</si>
  <si>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</si>
  <si>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</si>
  <si>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</si>
  <si>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</si>
  <si>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</si>
  <si>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</si>
  <si>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</si>
  <si>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</si>
  <si>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</si>
  <si>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</si>
  <si>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</si>
  <si>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</si>
  <si>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</si>
  <si>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</si>
  <si>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</si>
  <si>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</si>
  <si>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</si>
  <si>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</si>
  <si>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</si>
  <si>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</si>
  <si>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</si>
  <si>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</si>
  <si>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</si>
  <si>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</si>
  <si>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</si>
  <si>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</si>
  <si>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</si>
  <si>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</si>
  <si>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</si>
  <si>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</si>
  <si>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</si>
  <si>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</si>
  <si>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</si>
  <si>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</si>
  <si>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</si>
  <si>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</si>
  <si>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</si>
  <si>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</si>
  <si>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</si>
  <si>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</si>
  <si>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</si>
  <si>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</si>
  <si>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</si>
  <si>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</si>
  <si>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</si>
  <si>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</si>
  <si>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</si>
  <si>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</si>
  <si>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</si>
  <si>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</si>
  <si>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</si>
  <si>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</si>
  <si>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</si>
  <si>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</si>
  <si>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</si>
  <si>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</si>
  <si>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</si>
  <si>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</si>
  <si>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</si>
  <si>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</si>
  <si>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</si>
  <si>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</si>
  <si>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</si>
  <si>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</si>
  <si>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</si>
  <si>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</si>
  <si>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</si>
  <si>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</si>
  <si>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</si>
  <si>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</si>
  <si>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</si>
  <si>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</si>
  <si>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</si>
  <si>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</si>
  <si>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</si>
  <si>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</si>
  <si>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</si>
  <si>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</si>
  <si>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</si>
  <si>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</si>
  <si>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</si>
  <si>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</si>
  <si>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</si>
  <si>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</si>
  <si>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</si>
  <si>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</si>
  <si>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</si>
  <si>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</si>
  <si>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</si>
  <si>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</si>
  <si>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</si>
  <si>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</si>
  <si>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</si>
  <si>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</si>
  <si>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</si>
  <si>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</si>
  <si>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</si>
  <si>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</si>
  <si>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</si>
  <si>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</si>
  <si>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</si>
  <si>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</si>
  <si>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</si>
  <si>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</si>
  <si>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</si>
  <si>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</si>
  <si>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</si>
  <si>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</si>
  <si>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</si>
  <si>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</si>
  <si>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</si>
  <si>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</si>
  <si>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</si>
  <si>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</si>
  <si>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</si>
  <si>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</si>
  <si>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</si>
  <si>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</si>
  <si>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</si>
  <si>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</si>
  <si>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</si>
  <si>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</si>
  <si>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</si>
  <si>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</si>
  <si>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</si>
  <si>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</si>
  <si>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</si>
  <si>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</si>
  <si>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</si>
  <si>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</si>
  <si>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</si>
  <si>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</si>
  <si>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</si>
  <si>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</si>
  <si>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</si>
  <si>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</si>
  <si>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</si>
  <si>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</si>
  <si>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</si>
  <si>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</si>
  <si>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</si>
  <si>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</si>
  <si>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</si>
  <si>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</si>
  <si>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</si>
  <si>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</si>
  <si>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</si>
  <si>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</si>
  <si>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</si>
  <si>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</si>
  <si>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</si>
  <si>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</si>
  <si>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</si>
  <si>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</si>
  <si>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</si>
  <si>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</si>
  <si>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</si>
  <si>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</si>
  <si>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</si>
  <si>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</si>
  <si>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</si>
  <si>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</si>
  <si>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</si>
  <si>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</si>
  <si>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</si>
  <si>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</si>
  <si>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</si>
  <si>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</si>
  <si>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</si>
  <si>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</si>
  <si>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</si>
  <si>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</si>
  <si>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</si>
  <si>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</si>
  <si>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</si>
  <si>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</si>
  <si>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</si>
  <si>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</si>
  <si>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</si>
  <si>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</si>
  <si>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</si>
  <si>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</si>
  <si>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</si>
  <si>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</si>
  <si>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</si>
  <si>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</si>
  <si>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</si>
  <si>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</si>
  <si>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</si>
  <si>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</si>
  <si>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</si>
  <si>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</si>
  <si>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</si>
  <si>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</si>
  <si>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</si>
  <si>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</si>
  <si>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</si>
  <si>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</si>
  <si>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</si>
  <si>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</si>
  <si>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</si>
  <si>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</si>
  <si>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</si>
  <si>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</si>
  <si>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</si>
  <si>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</si>
  <si>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</si>
  <si>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</si>
  <si>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</si>
  <si>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</si>
  <si>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</si>
  <si>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</si>
  <si>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</si>
  <si>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</si>
  <si>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</si>
  <si>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</si>
  <si>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</si>
  <si>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</si>
  <si>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</si>
  <si>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</si>
  <si>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</si>
  <si>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</si>
  <si>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</si>
  <si>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</si>
  <si>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</si>
  <si>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</si>
  <si>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</si>
  <si>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</si>
  <si>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</si>
  <si>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</si>
  <si>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</si>
  <si>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</si>
  <si>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</si>
  <si>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</si>
  <si>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</si>
  <si>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</si>
  <si>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</si>
  <si>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</si>
  <si>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</si>
  <si>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</si>
  <si>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</si>
  <si>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</si>
  <si>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</si>
  <si>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</si>
  <si>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</si>
  <si>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</si>
  <si>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</si>
  <si>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</si>
  <si>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</si>
  <si>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</si>
  <si>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</si>
  <si>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</si>
  <si>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</si>
  <si>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</si>
  <si>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</si>
  <si>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</si>
  <si>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</si>
  <si>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</si>
  <si>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</si>
  <si>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</si>
  <si>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</si>
  <si>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</si>
  <si>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</si>
  <si>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</si>
  <si>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</si>
  <si>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</si>
  <si>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</si>
  <si>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</si>
  <si>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</si>
  <si>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</si>
  <si>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</si>
  <si>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</si>
  <si>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</si>
  <si>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</si>
  <si>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</si>
  <si>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</si>
  <si>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</si>
  <si>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</si>
  <si>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</si>
  <si>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</si>
  <si>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</si>
  <si>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</si>
  <si>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</si>
  <si>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</si>
  <si>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</si>
  <si>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</si>
  <si>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</si>
  <si>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</si>
  <si>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</si>
  <si>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</si>
  <si>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</si>
  <si>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</si>
  <si>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</si>
  <si>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</si>
  <si>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</si>
  <si>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</si>
  <si>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</si>
  <si>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previsão de faixa após R72</t>
  </si>
  <si>
    <t>TP em preparação / Aguardando confirmar cauda do i66</t>
  </si>
  <si>
    <t xml:space="preserve">Acionado maquinista / Aguardando confirmação de ZTG para equipe de MNB levar as locos para ZCP / </t>
  </si>
  <si>
    <t>Sem oportunidade de faixa/</t>
  </si>
  <si>
    <t>MC1 07h39 / autorizado entrada na via 09h12 /  Em deslocamento para km de descaga</t>
  </si>
  <si>
    <t>Aguardando solicitar MC1/</t>
  </si>
  <si>
    <t>MC1 08h27 /  Sem oportunidade de faixa</t>
  </si>
  <si>
    <t>MC1 07h27</t>
  </si>
  <si>
    <t>Cancelado / chuva</t>
  </si>
  <si>
    <t>ZPT105</t>
  </si>
  <si>
    <t>ZEV-1</t>
  </si>
  <si>
    <t xml:space="preserve">MC1 07h23 / </t>
  </si>
  <si>
    <t xml:space="preserve">MC1 07h06 / Previsão de faixa após Y73 / </t>
  </si>
  <si>
    <t>Execução de solda - Condicionado a temperatura (Obs: Ocupação do AMV da L1 p/ L3)</t>
  </si>
  <si>
    <t xml:space="preserve">Alterado programação para km108+800 via 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</si>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</sst>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L1" activePane="topRight" state="frozen"/>
      <selection pane="topRight" activeCell="AP306" sqref="AP3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/>
      <c r="AT283" s="108"/>
      <c r="AU283" s="136"/>
      <c r="AV283" s="136"/>
      <c r="AW283" s="14"/>
      <c r="AX283" s="14"/>
      <c r="AY283" s="164">
        <f t="shared" si="26"/>
        <v>0</v>
      </c>
      <c r="AZ283" s="153"/>
      <c r="BA283" s="109"/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/>
      <c r="BI283" s="17"/>
      <c r="BJ283" s="17" t="s">
        <v>1427</v>
      </c>
      <c r="BK283" s="18"/>
      <c r="BL283" s="16"/>
      <c r="BM283" s="130"/>
      <c r="BN283" s="130"/>
      <c r="BO283" s="130"/>
      <c r="BP283" s="18"/>
      <c r="BQ283" s="12" t="str">
        <f t="shared" si="28"/>
        <v>Produção e Intervalo</v>
      </c>
      <c r="BR283" s="19">
        <f t="shared" si="29"/>
        <v>0</v>
      </c>
      <c r="BS283" s="19">
        <f t="shared" si="30"/>
        <v>0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/>
      <c r="AT284" s="108"/>
      <c r="AU284" s="136"/>
      <c r="AV284" s="136"/>
      <c r="AW284" s="14"/>
      <c r="AX284" s="14"/>
      <c r="AY284" s="164">
        <f t="shared" si="26"/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/>
      <c r="BI284" s="17"/>
      <c r="BJ284" s="17" t="s">
        <v>1428</v>
      </c>
      <c r="BK284" s="18"/>
      <c r="BL284" s="16"/>
      <c r="BM284" s="130"/>
      <c r="BN284" s="130"/>
      <c r="BO284" s="130"/>
      <c r="BP284" s="18"/>
      <c r="BQ284" s="12" t="str">
        <f t="shared" si="28"/>
        <v>Produção e Intervalo</v>
      </c>
      <c r="BR284" s="19">
        <f t="shared" si="29"/>
        <v>0</v>
      </c>
      <c r="BS284" s="19">
        <f t="shared" si="30"/>
        <v>0</v>
      </c>
      <c r="BT284" s="8" t="str">
        <f t="shared" si="31"/>
        <v/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/>
      <c r="AS286" s="108"/>
      <c r="AT286" s="108"/>
      <c r="AU286" s="136"/>
      <c r="AV286" s="136"/>
      <c r="AW286" s="14"/>
      <c r="AX286" s="14"/>
      <c r="AY286" s="164">
        <f t="shared" si="26"/>
        <v>0</v>
      </c>
      <c r="AZ286" s="153"/>
      <c r="BA286" s="109"/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/>
      <c r="BI286" s="17"/>
      <c r="BJ286" s="17" t="s">
        <v>1429</v>
      </c>
      <c r="BK286" s="18"/>
      <c r="BL286" s="16"/>
      <c r="BM286" s="130"/>
      <c r="BN286" s="130"/>
      <c r="BO286" s="130"/>
      <c r="BP286" s="18"/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1430</v>
      </c>
      <c r="BK288" s="18" t="s">
        <v>1430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1430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/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/>
      <c r="BI289" s="17"/>
      <c r="BJ289" s="17" t="s">
        <v>1080</v>
      </c>
      <c r="BK289" s="18"/>
      <c r="BL289" s="16"/>
      <c r="BM289" s="130"/>
      <c r="BN289" s="130"/>
      <c r="BO289" s="130"/>
      <c r="BP289" s="18"/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/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6.25E-2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/>
      <c r="AT290" s="108"/>
      <c r="AU290" s="136"/>
      <c r="AV290" s="136"/>
      <c r="AW290" s="14"/>
      <c r="AX290" s="14"/>
      <c r="AY290" s="164">
        <f t="shared" si="26"/>
        <v>0</v>
      </c>
      <c r="AZ290" s="153"/>
      <c r="BA290" s="109"/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/>
      <c r="BI290" s="17"/>
      <c r="BJ290" s="17" t="s">
        <v>1431</v>
      </c>
      <c r="BK290" s="18"/>
      <c r="BL290" s="16"/>
      <c r="BM290" s="130"/>
      <c r="BN290" s="130"/>
      <c r="BO290" s="130"/>
      <c r="BP290" s="18"/>
      <c r="BQ290" s="12" t="str">
        <f t="shared" si="28"/>
        <v>Produção e Intervalo</v>
      </c>
      <c r="BR290" s="19">
        <f t="shared" si="29"/>
        <v>0</v>
      </c>
      <c r="BS290" s="19">
        <f t="shared" si="30"/>
        <v>0</v>
      </c>
      <c r="BT290" s="8" t="str">
        <f t="shared" si="31"/>
        <v/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/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/>
      <c r="BI291" s="17"/>
      <c r="BJ291" s="17" t="s">
        <v>1080</v>
      </c>
      <c r="BK291" s="18"/>
      <c r="BL291" s="16"/>
      <c r="BM291" s="130"/>
      <c r="BN291" s="130"/>
      <c r="BO291" s="130"/>
      <c r="BP291" s="18"/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/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 t="s">
        <v>1080</v>
      </c>
      <c r="BK293" s="18"/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/>
      <c r="AS294" s="108"/>
      <c r="AT294" s="108"/>
      <c r="AU294" s="136"/>
      <c r="AV294" s="136"/>
      <c r="AW294" s="14"/>
      <c r="AX294" s="14"/>
      <c r="AY294" s="164">
        <f t="shared" si="26"/>
        <v>0</v>
      </c>
      <c r="AZ294" s="153"/>
      <c r="BA294" s="109"/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/>
      <c r="BI294" s="17"/>
      <c r="BJ294" s="17" t="s">
        <v>1432</v>
      </c>
      <c r="BK294" s="18"/>
      <c r="BL294" s="16"/>
      <c r="BM294" s="130"/>
      <c r="BN294" s="130"/>
      <c r="BO294" s="130"/>
      <c r="BP294" s="18"/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/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1433</v>
      </c>
      <c r="BK295" s="18" t="s">
        <v>1433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1433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/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/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/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/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/>
      <c r="AT298" s="108"/>
      <c r="AU298" s="136"/>
      <c r="AV298" s="136"/>
      <c r="AW298" s="14"/>
      <c r="AX298" s="14"/>
      <c r="AY298" s="164">
        <f t="shared" si="26"/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/>
      <c r="BI298" s="17"/>
      <c r="BJ298" s="17" t="s">
        <v>1434</v>
      </c>
      <c r="BK298" s="18"/>
      <c r="BL298" s="16"/>
      <c r="BM298" s="130"/>
      <c r="BN298" s="130"/>
      <c r="BO298" s="130"/>
      <c r="BP298" s="18"/>
      <c r="BQ298" s="12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1435</v>
      </c>
      <c r="BK300" s="18"/>
      <c r="BL300" s="16"/>
      <c r="BM300" s="130"/>
      <c r="BN300" s="130"/>
      <c r="BO300" s="130"/>
      <c r="BP300" s="18"/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/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1435</v>
      </c>
      <c r="BK301" s="18"/>
      <c r="BL301" s="16"/>
      <c r="BM301" s="130"/>
      <c r="BN301" s="130"/>
      <c r="BO301" s="130"/>
      <c r="BP301" s="18"/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/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1436</v>
      </c>
      <c r="I302" s="106" t="s">
        <v>1437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tr">
        <f>IF(BS_CONTROLE[[#This Row],[Entre - Estações]]=0, "-", BS_CONTROLE[[#This Row],[Entre - Estações]])</f>
        <v>ZPT-ZEV</v>
      </c>
      <c r="AN302" s="105" t="str">
        <f>IF(BS_CONTROLE[[#This Row],[SB]]=0, "-", BS_CONTROLE[[#This Row],[SB]])</f>
        <v>ZPTZEV</v>
      </c>
      <c r="AO302" s="105">
        <f>IF(BS_CONTROLE[[#This Row],[SUB]]=0, "-", BS_CONTROLE[[#This Row],[SUB]])</f>
        <v>54</v>
      </c>
      <c r="AP302" s="105">
        <f>BS_CONTROLE[[#This Row],[KM - Inicio]]</f>
        <v>106</v>
      </c>
      <c r="AQ302" s="105">
        <f>BS_CONTROLE[[#This Row],[KM - Inicio]]</f>
        <v>106</v>
      </c>
      <c r="AR302" s="108">
        <v>0.30763888888888891</v>
      </c>
      <c r="AS302" s="108"/>
      <c r="AT302" s="108"/>
      <c r="AU302" s="136"/>
      <c r="AV302" s="136"/>
      <c r="AW302" s="14"/>
      <c r="AX302" s="14"/>
      <c r="AY302" s="164">
        <f t="shared" si="26"/>
        <v>0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/>
      <c r="BI302" s="17"/>
      <c r="BJ302" s="17" t="s">
        <v>1438</v>
      </c>
      <c r="BK302" s="18"/>
      <c r="BL302" s="16"/>
      <c r="BM302" s="130"/>
      <c r="BN302" s="130"/>
      <c r="BO302" s="130"/>
      <c r="BP302" s="18"/>
      <c r="BQ302" s="12" t="str">
        <f t="shared" si="28"/>
        <v>Produção e Intervalo</v>
      </c>
      <c r="BR302" s="19">
        <f t="shared" si="29"/>
        <v>0</v>
      </c>
      <c r="BS302" s="19">
        <f t="shared" si="30"/>
        <v>0</v>
      </c>
      <c r="BT302" s="8" t="str">
        <f t="shared" si="31"/>
        <v/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/>
      <c r="AT303" s="108"/>
      <c r="AU303" s="136"/>
      <c r="AV303" s="136"/>
      <c r="AW303" s="14"/>
      <c r="AX303" s="14"/>
      <c r="AY303" s="164">
        <f t="shared" si="26"/>
        <v>0</v>
      </c>
      <c r="AZ303" s="153"/>
      <c r="BA303" s="109"/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/>
      <c r="BI303" s="17"/>
      <c r="BJ303" s="17" t="s">
        <v>1439</v>
      </c>
      <c r="BK303" s="18"/>
      <c r="BL303" s="16"/>
      <c r="BM303" s="130"/>
      <c r="BN303" s="130"/>
      <c r="BO303" s="130"/>
      <c r="BP303" s="18"/>
      <c r="BQ303" s="12" t="str">
        <f t="shared" si="28"/>
        <v>Produção e Intervalo</v>
      </c>
      <c r="BR303" s="19">
        <f t="shared" si="29"/>
        <v>0</v>
      </c>
      <c r="BS303" s="19">
        <f t="shared" si="30"/>
        <v>0</v>
      </c>
      <c r="BT303" s="8" t="str">
        <f t="shared" si="31"/>
        <v/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/>
      <c r="AS304" s="108"/>
      <c r="AT304" s="108"/>
      <c r="AU304" s="136"/>
      <c r="AV304" s="136"/>
      <c r="AW304" s="14"/>
      <c r="AX304" s="14"/>
      <c r="AY304" s="164">
        <f t="shared" si="26"/>
        <v>0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/>
      <c r="BI304" s="17"/>
      <c r="BJ304" s="17" t="s">
        <v>1080</v>
      </c>
      <c r="BK304" s="18"/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/>
      <c r="AS305" s="108"/>
      <c r="AT305" s="108"/>
      <c r="AU305" s="136"/>
      <c r="AV305" s="136"/>
      <c r="AW305" s="14"/>
      <c r="AX305" s="14"/>
      <c r="AY305" s="164">
        <f t="shared" si="26"/>
        <v>0</v>
      </c>
      <c r="AZ305" s="153"/>
      <c r="BA305" s="109"/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/>
      <c r="BI305" s="17"/>
      <c r="BJ305" s="17" t="s">
        <v>1080</v>
      </c>
      <c r="BK305" s="18"/>
      <c r="BL305" s="16"/>
      <c r="BM305" s="130"/>
      <c r="BN305" s="130"/>
      <c r="BO305" s="130"/>
      <c r="BP305" s="18"/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/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1440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/>
      <c r="AS306" s="108"/>
      <c r="AT306" s="108"/>
      <c r="AU306" s="136"/>
      <c r="AV306" s="136"/>
      <c r="AW306" s="14"/>
      <c r="AX306" s="14"/>
      <c r="AY306" s="164">
        <f t="shared" si="26"/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/>
      <c r="BI306" s="17"/>
      <c r="BJ306" s="17" t="s">
        <v>1441</v>
      </c>
      <c r="BK306" s="18"/>
      <c r="BL306" s="16"/>
      <c r="BM306" s="130"/>
      <c r="BN306" s="130"/>
      <c r="BO306" s="130"/>
      <c r="BP306" s="18"/>
      <c r="BQ306" s="12" t="str">
        <f t="shared" si="28"/>
        <v>Produção e Intervalo</v>
      </c>
      <c r="BR306" s="19">
        <f t="shared" si="29"/>
        <v>0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6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7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6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Aderente</v>
      </c>
      <c r="BR328" s="19" t="str">
        <f t="shared" ref="BR328:BR391" si="39">IF(OR(B328="",F328=""),"*",AY328/P328)</f>
        <v>*</v>
      </c>
      <c r="BS328" s="19" t="str">
        <f t="shared" ref="BS328:BS391" si="40">IF(OR(B328="",F328=""),"*",BA328/Q328)</f>
        <v>*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6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Aderente</v>
      </c>
      <c r="BR329" s="19" t="str">
        <f t="shared" si="39"/>
        <v>*</v>
      </c>
      <c r="BS329" s="19" t="str">
        <f t="shared" si="40"/>
        <v>*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6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Aderente</v>
      </c>
      <c r="BR331" s="19" t="str">
        <f t="shared" si="39"/>
        <v>*</v>
      </c>
      <c r="BS331" s="19" t="str">
        <f t="shared" si="40"/>
        <v>*</v>
      </c>
      <c r="BT331" s="8" t="str">
        <f t="shared" si="41"/>
        <v/>
      </c>
    </row>
    <row r="332" spans="1:72">
      <c r="A332" s="47" t="str">
        <f t="shared" si="37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6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Aderente</v>
      </c>
      <c r="BR332" s="19" t="str">
        <f t="shared" si="39"/>
        <v>*</v>
      </c>
      <c r="BS332" s="19" t="str">
        <f t="shared" si="40"/>
        <v>*</v>
      </c>
      <c r="BT332" s="8" t="str">
        <f t="shared" si="41"/>
        <v/>
      </c>
    </row>
    <row r="333" spans="1:72">
      <c r="A333" s="47" t="str">
        <f t="shared" si="37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6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Aderente</v>
      </c>
      <c r="BR333" s="19" t="str">
        <f t="shared" si="39"/>
        <v>*</v>
      </c>
      <c r="BS333" s="19" t="str">
        <f t="shared" si="40"/>
        <v>*</v>
      </c>
      <c r="BT333" s="8" t="str">
        <f t="shared" si="41"/>
        <v/>
      </c>
    </row>
    <row r="334" spans="1:72">
      <c r="A334" s="47" t="str">
        <f t="shared" si="37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6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Aderente</v>
      </c>
      <c r="BR334" s="19" t="str">
        <f t="shared" si="39"/>
        <v>*</v>
      </c>
      <c r="BS334" s="19" t="str">
        <f t="shared" si="40"/>
        <v>*</v>
      </c>
      <c r="BT334" s="8" t="str">
        <f t="shared" si="41"/>
        <v/>
      </c>
    </row>
    <row r="335" spans="1:72">
      <c r="A335" s="47" t="str">
        <f t="shared" si="37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6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Aderente</v>
      </c>
      <c r="BR335" s="19" t="str">
        <f t="shared" si="39"/>
        <v>*</v>
      </c>
      <c r="BS335" s="19" t="str">
        <f t="shared" si="40"/>
        <v>*</v>
      </c>
      <c r="BT335" s="8" t="str">
        <f t="shared" si="41"/>
        <v/>
      </c>
    </row>
    <row r="336" spans="1:72">
      <c r="A336" s="47" t="str">
        <f t="shared" si="37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6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Aderente</v>
      </c>
      <c r="BR336" s="19" t="str">
        <f t="shared" si="39"/>
        <v>*</v>
      </c>
      <c r="BS336" s="19" t="str">
        <f t="shared" si="40"/>
        <v>*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6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6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1442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1443</v>
      </c>
      <c r="C4" s="160" t="s">
        <v>1444</v>
      </c>
      <c r="D4" s="160" t="s">
        <v>1445</v>
      </c>
      <c r="E4" s="160" t="s">
        <v>1446</v>
      </c>
      <c r="F4" s="160" t="s">
        <v>4</v>
      </c>
      <c r="G4" s="160" t="s">
        <v>1447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1448</v>
      </c>
      <c r="C6" s="161">
        <v>407867</v>
      </c>
      <c r="D6" s="161" t="s">
        <v>1449</v>
      </c>
      <c r="E6" s="161" t="s">
        <v>824</v>
      </c>
      <c r="F6" s="161" t="s">
        <v>1450</v>
      </c>
      <c r="G6" s="162"/>
    </row>
    <row r="7" spans="2:7">
      <c r="B7" s="182" t="s">
        <v>1451</v>
      </c>
      <c r="C7" s="182">
        <v>293644</v>
      </c>
      <c r="D7" s="182" t="s">
        <v>1452</v>
      </c>
      <c r="E7" s="182" t="s">
        <v>824</v>
      </c>
      <c r="F7" s="182" t="s">
        <v>1450</v>
      </c>
      <c r="G7" s="183" t="s">
        <v>1453</v>
      </c>
    </row>
    <row r="8" spans="2:7">
      <c r="B8" s="161" t="s">
        <v>1454</v>
      </c>
      <c r="C8" s="161">
        <v>256790</v>
      </c>
      <c r="D8" s="161" t="s">
        <v>1455</v>
      </c>
      <c r="E8" s="161" t="s">
        <v>825</v>
      </c>
      <c r="F8" s="161" t="s">
        <v>1456</v>
      </c>
      <c r="G8" s="162">
        <v>46357</v>
      </c>
    </row>
    <row r="9" spans="2:7" ht="29.25">
      <c r="B9" s="161" t="s">
        <v>1457</v>
      </c>
      <c r="C9" s="161"/>
      <c r="D9" s="161"/>
      <c r="E9" s="161" t="s">
        <v>825</v>
      </c>
      <c r="F9" s="161" t="s">
        <v>1456</v>
      </c>
      <c r="G9" s="162" t="s">
        <v>1458</v>
      </c>
    </row>
    <row r="10" spans="2:7">
      <c r="B10" s="161" t="s">
        <v>1459</v>
      </c>
      <c r="C10" s="161">
        <v>265193</v>
      </c>
      <c r="D10" s="161" t="s">
        <v>1460</v>
      </c>
      <c r="E10" s="161" t="s">
        <v>826</v>
      </c>
      <c r="F10" s="161" t="s">
        <v>54</v>
      </c>
      <c r="G10" s="161" t="s">
        <v>1461</v>
      </c>
    </row>
    <row r="11" spans="2:7">
      <c r="B11" s="161" t="s">
        <v>1462</v>
      </c>
      <c r="C11" s="161">
        <v>293716</v>
      </c>
      <c r="D11" s="161" t="s">
        <v>1463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1464</v>
      </c>
      <c r="C12" s="161">
        <v>257258</v>
      </c>
      <c r="D12" s="161" t="s">
        <v>1465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1466</v>
      </c>
      <c r="C13" s="161">
        <v>371147</v>
      </c>
      <c r="D13" s="161" t="s">
        <v>1467</v>
      </c>
      <c r="E13" s="161" t="s">
        <v>827</v>
      </c>
      <c r="F13" s="161" t="s">
        <v>71</v>
      </c>
      <c r="G13" s="161" t="s">
        <v>1461</v>
      </c>
    </row>
    <row r="14" spans="2:7">
      <c r="B14" s="161" t="s">
        <v>1468</v>
      </c>
      <c r="C14" s="161">
        <v>259230</v>
      </c>
      <c r="D14" s="161" t="s">
        <v>1469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1470</v>
      </c>
      <c r="C15" s="161">
        <v>370705</v>
      </c>
      <c r="D15" s="161"/>
      <c r="E15" s="161" t="s">
        <v>827</v>
      </c>
      <c r="F15" s="161" t="s">
        <v>71</v>
      </c>
      <c r="G15" s="161" t="s">
        <v>1461</v>
      </c>
    </row>
    <row r="16" spans="2:7" ht="29.25">
      <c r="B16" s="161" t="s">
        <v>1471</v>
      </c>
      <c r="C16" s="161">
        <v>258542</v>
      </c>
      <c r="D16" s="161" t="s">
        <v>1472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1473</v>
      </c>
      <c r="C17" s="161">
        <v>257050</v>
      </c>
      <c r="D17" s="161" t="s">
        <v>1474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1475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1476</v>
      </c>
      <c r="D4" s="163" t="s">
        <v>1477</v>
      </c>
      <c r="E4" s="163" t="s">
        <v>1478</v>
      </c>
      <c r="F4" s="160" t="s">
        <v>1479</v>
      </c>
      <c r="G4" s="163" t="s">
        <v>1480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1481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1482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1481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1481</v>
      </c>
      <c r="G9" s="167"/>
    </row>
    <row r="10" spans="2:7" ht="19.5" customHeight="1">
      <c r="B10" s="167" t="s">
        <v>1483</v>
      </c>
      <c r="C10" s="167">
        <v>9038</v>
      </c>
      <c r="D10" s="168">
        <v>46063</v>
      </c>
      <c r="E10" s="167">
        <v>11450</v>
      </c>
      <c r="F10" s="169" t="s">
        <v>1484</v>
      </c>
      <c r="G10" s="167"/>
    </row>
    <row r="11" spans="2:7" ht="19.5" customHeight="1">
      <c r="B11" s="167" t="s">
        <v>744</v>
      </c>
      <c r="C11" s="167" t="s">
        <v>1485</v>
      </c>
      <c r="D11" s="168">
        <v>46056</v>
      </c>
      <c r="E11" s="167">
        <v>9100</v>
      </c>
      <c r="F11" s="169" t="s">
        <v>1486</v>
      </c>
      <c r="G11" s="167" t="s">
        <v>1487</v>
      </c>
    </row>
    <row r="12" spans="2:7" ht="19.5" customHeight="1">
      <c r="B12" s="167" t="s">
        <v>744</v>
      </c>
      <c r="C12" s="167" t="s">
        <v>1488</v>
      </c>
      <c r="D12" s="168">
        <v>46058</v>
      </c>
      <c r="E12" s="167">
        <v>12000</v>
      </c>
      <c r="F12" s="169" t="s">
        <v>1481</v>
      </c>
      <c r="G12" s="167"/>
    </row>
    <row r="13" spans="2:7" ht="19.5" customHeight="1">
      <c r="B13" s="167" t="s">
        <v>744</v>
      </c>
      <c r="C13" s="167" t="s">
        <v>1489</v>
      </c>
      <c r="D13" s="168">
        <v>46058</v>
      </c>
      <c r="E13" s="167">
        <v>12000</v>
      </c>
      <c r="F13" s="169" t="s">
        <v>1481</v>
      </c>
      <c r="G13" s="167"/>
    </row>
    <row r="14" spans="2:7" ht="19.5" customHeight="1">
      <c r="B14" s="167" t="s">
        <v>744</v>
      </c>
      <c r="C14" s="167" t="s">
        <v>1490</v>
      </c>
      <c r="D14" s="168">
        <v>46058</v>
      </c>
      <c r="E14" s="167">
        <v>13800</v>
      </c>
      <c r="F14" s="169" t="s">
        <v>1481</v>
      </c>
      <c r="G14" s="167" t="s">
        <v>1491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1492</v>
      </c>
      <c r="D5" s="218"/>
      <c r="E5" s="218"/>
      <c r="F5" s="218"/>
      <c r="G5" s="218"/>
      <c r="H5" s="218"/>
      <c r="I5" s="218"/>
      <c r="J5" s="219"/>
      <c r="K5" s="220" t="s">
        <v>1493</v>
      </c>
      <c r="L5" s="221"/>
      <c r="M5" s="221"/>
      <c r="N5" s="221"/>
      <c r="O5" s="222" t="s">
        <v>1494</v>
      </c>
      <c r="P5" s="223"/>
    </row>
    <row r="6" spans="1:16" s="74" customFormat="1" ht="15" customHeight="1">
      <c r="A6" s="66" t="s">
        <v>1495</v>
      </c>
      <c r="B6" s="75" t="s">
        <v>1496</v>
      </c>
      <c r="C6" s="76" t="s">
        <v>992</v>
      </c>
      <c r="D6" s="77" t="s">
        <v>993</v>
      </c>
      <c r="E6" s="76" t="s">
        <v>1497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1498</v>
      </c>
      <c r="M6" s="80" t="s">
        <v>611</v>
      </c>
      <c r="N6" s="81" t="s">
        <v>987</v>
      </c>
      <c r="O6" s="158" t="s">
        <v>1030</v>
      </c>
      <c r="P6" s="133" t="s">
        <v>1499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6.25E-2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ZPT-ZEV</v>
      </c>
      <c r="M302" s="83">
        <f>IF(SP_SUL!AP302="","*",SP_SUL!AP302)</f>
        <v>106</v>
      </c>
      <c r="N302" s="83" t="str">
        <f>IF(SP_SUL!AM302="","*",SP_SUL!AM302)</f>
        <v>ZPT-ZEV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1500</v>
      </c>
      <c r="V1" s="229"/>
      <c r="W1" s="229"/>
    </row>
    <row r="2" spans="1:23" ht="15" customHeight="1">
      <c r="A2" s="87" t="s">
        <v>1501</v>
      </c>
      <c r="B2" s="87" t="s">
        <v>1496</v>
      </c>
      <c r="C2" s="87" t="s">
        <v>411</v>
      </c>
      <c r="D2" s="88" t="s">
        <v>992</v>
      </c>
      <c r="E2" s="88" t="s">
        <v>4</v>
      </c>
      <c r="F2" s="88" t="s">
        <v>1495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1502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6.25E-2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1503</v>
      </c>
      <c r="C2" s="121" t="s">
        <v>977</v>
      </c>
      <c r="D2" s="76" t="s">
        <v>979</v>
      </c>
      <c r="E2" s="76" t="s">
        <v>1504</v>
      </c>
      <c r="F2" s="99" t="s">
        <v>1505</v>
      </c>
      <c r="G2" s="76" t="s">
        <v>1506</v>
      </c>
      <c r="H2" s="76" t="s">
        <v>1507</v>
      </c>
      <c r="I2" s="76" t="s">
        <v>1508</v>
      </c>
      <c r="J2" s="76" t="s">
        <v>1509</v>
      </c>
      <c r="K2" s="78" t="s">
        <v>1510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2026-02-12T12:23:33Z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