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18" documentId="120_S{118792C3-22EF-5104-A093-F22BFE3913F3}" xr6:coauthVersionLast="47" xr6:coauthVersionMax="47" xr10:uidLastSave="{FC26A228-8967-45F8-A74E-8DFD0ADC56C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<sst xmlns="http://schemas.openxmlformats.org/spreadsheetml/2006/main" count="5459" uniqueCount="1367">
  <si>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</si>
  <si>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</si>
  <si>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</si>
  <si>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</si>
  <si>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</si>
  <si>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</si>
  <si>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</si>
  <si>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</si>
  <si>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</si>
  <si>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</si>
  <si>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</si>
  <si>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</si>
  <si>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</si>
  <si>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</si>
  <si>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</si>
  <si>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</si>
  <si>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</si>
  <si>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</si>
  <si>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</si>
  <si>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</si>
  <si>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</si>
  <si>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</si>
  <si>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</si>
  <si>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</si>
  <si>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</si>
  <si>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</si>
  <si>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</si>
  <si>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</si>
  <si>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</si>
  <si>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</si>
  <si>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</si>
  <si>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</si>
  <si>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</si>
  <si>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</si>
  <si>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</si>
  <si>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</si>
  <si>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</si>
  <si>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</si>
  <si>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</si>
  <si>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</si>
  <si>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</si>
  <si>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</si>
  <si>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</si>
  <si>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</si>
  <si>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</si>
  <si>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</si>
  <si>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</si>
  <si>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</si>
  <si>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</si>
  <si>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</si>
  <si>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</si>
  <si>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</si>
  <si>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</si>
  <si>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</si>
  <si>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</si>
  <si>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</si>
  <si>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</si>
  <si>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</si>
  <si>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</si>
  <si>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</si>
  <si>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</si>
  <si>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</si>
  <si>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</si>
  <si>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</si>
  <si>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</si>
  <si>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</si>
  <si>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</si>
  <si>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</si>
  <si>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</si>
  <si>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</si>
  <si>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</si>
  <si>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</si>
  <si>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</si>
  <si>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</si>
  <si>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</si>
  <si>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</si>
  <si>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</si>
  <si>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</si>
  <si>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</si>
  <si>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</si>
  <si>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</si>
  <si>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</si>
  <si>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</si>
  <si>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</si>
  <si>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</si>
  <si>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</si>
  <si>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</si>
  <si>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</si>
  <si>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</si>
  <si>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</si>
  <si>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</si>
  <si>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</si>
  <si>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</si>
  <si>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</si>
  <si>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</si>
  <si>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</si>
  <si>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</si>
  <si>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</si>
  <si>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</si>
  <si>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</si>
  <si>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</si>
  <si>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</si>
  <si>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</si>
  <si>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</si>
  <si>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</si>
  <si>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</si>
  <si>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</si>
  <si>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</si>
  <si>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</si>
  <si>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</si>
  <si>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</si>
  <si>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</si>
  <si>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</si>
  <si>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</si>
  <si>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</si>
  <si>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</si>
  <si>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</si>
  <si>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</si>
  <si>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</si>
  <si>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</si>
  <si>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</si>
  <si>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</si>
  <si>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</si>
  <si>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</si>
  <si>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</si>
  <si>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</si>
  <si>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</si>
  <si>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</si>
  <si>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</si>
  <si>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</si>
  <si>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</si>
  <si>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</si>
  <si>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</si>
  <si>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</si>
  <si>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</si>
  <si>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</si>
  <si>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</si>
  <si>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</si>
  <si>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</si>
  <si>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</si>
  <si>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</si>
  <si>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</si>
  <si>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</si>
  <si>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</si>
  <si>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</si>
  <si>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</si>
  <si>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</si>
  <si>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</si>
  <si>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</si>
  <si>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</si>
  <si>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</si>
  <si>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</si>
  <si>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</si>
  <si>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</si>
  <si>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</si>
  <si>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</si>
  <si>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</si>
  <si>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</si>
  <si>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</si>
  <si>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</si>
  <si>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</si>
  <si>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</si>
  <si>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</si>
  <si>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</si>
  <si>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</si>
  <si>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</si>
  <si>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</si>
  <si>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</si>
  <si>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</si>
  <si>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</si>
  <si>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</si>
  <si>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</si>
  <si>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</si>
  <si>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</si>
  <si>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</si>
  <si>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</si>
  <si>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</si>
  <si>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</si>
  <si>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</si>
  <si>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</si>
  <si>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</si>
  <si>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</si>
  <si>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</si>
  <si>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</si>
  <si>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</si>
  <si>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</si>
  <si>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</si>
  <si>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</si>
  <si>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</si>
  <si>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</si>
  <si>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</si>
  <si>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</si>
  <si>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</si>
  <si>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</si>
  <si>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</si>
  <si>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</si>
  <si>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</si>
  <si>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</si>
  <si>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</si>
  <si>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</si>
  <si>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</si>
  <si>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</si>
  <si>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</si>
  <si>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</si>
  <si>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</si>
  <si>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</si>
  <si>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</si>
  <si>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</si>
  <si>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</si>
  <si>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</si>
  <si>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</si>
  <si>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</si>
  <si>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</si>
  <si>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</si>
  <si>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</si>
  <si>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</si>
  <si>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</si>
  <si>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</si>
  <si>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</si>
  <si>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</si>
  <si>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</si>
  <si>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</si>
  <si>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</si>
  <si>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</si>
  <si>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</si>
  <si>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</si>
  <si>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</si>
  <si>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</si>
  <si>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</si>
  <si>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</si>
  <si>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</si>
  <si>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</si>
  <si>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</si>
  <si>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</si>
  <si>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</si>
  <si>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</si>
  <si>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</si>
  <si>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</si>
  <si>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</si>
  <si>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</si>
  <si>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</si>
  <si>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</si>
  <si>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</si>
  <si>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</si>
  <si>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</si>
  <si>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</si>
  <si>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</si>
  <si>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</si>
  <si>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</si>
  <si>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</si>
  <si>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</si>
  <si>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</si>
  <si>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</si>
  <si>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</si>
  <si>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</si>
  <si>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</si>
  <si>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</si>
  <si>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</si>
  <si>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</si>
  <si>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</si>
  <si>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</si>
  <si>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</si>
  <si>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</si>
  <si>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</si>
  <si>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</si>
  <si>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</si>
  <si>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</si>
  <si>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</si>
  <si>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</si>
  <si>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</si>
  <si>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</si>
  <si>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</si>
  <si>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</si>
  <si>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</si>
  <si>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</si>
  <si>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</si>
  <si>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</si>
  <si>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</si>
  <si>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</si>
  <si>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</si>
  <si>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</si>
  <si>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</si>
  <si>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</si>
  <si>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</si>
  <si>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</si>
  <si>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</si>
  <si>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</si>
  <si>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</si>
  <si>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</si>
  <si>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</si>
  <si>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</si>
  <si>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</si>
  <si>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</si>
  <si>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</si>
  <si>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</si>
  <si>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</si>
  <si>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</si>
  <si>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</si>
  <si>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</si>
  <si>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</si>
  <si>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</si>
  <si>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</si>
  <si>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</si>
  <si>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</si>
  <si>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</si>
  <si>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</si>
  <si>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</si>
  <si>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</si>
  <si>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</si>
  <si>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</si>
  <si>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</si>
  <si>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</si>
  <si>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</si>
  <si>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</si>
  <si>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</si>
  <si>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</si>
  <si>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</si>
  <si>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</si>
  <si>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</si>
  <si>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</si>
  <si>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</si>
  <si>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</si>
  <si>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</si>
  <si>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</si>
  <si>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</si>
  <si>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</si>
  <si>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</si>
  <si>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</si>
  <si>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</si>
  <si>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</si>
  <si>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</si>
  <si>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</si>
  <si>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</si>
  <si>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</si>
  <si>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</si>
  <si>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</si>
  <si>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</si>
  <si>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</si>
  <si>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</si>
  <si>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</si>
  <si>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</si>
  <si>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</si>
  <si>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</si>
  <si>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</si>
  <si>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</si>
  <si>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</si>
  <si>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</si>
  <si>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</si>
  <si>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</si>
  <si>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</si>
  <si>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</si>
  <si>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</si>
  <si>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</si>
  <si>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</si>
  <si>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</si>
  <si>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</si>
  <si>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</si>
  <si>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</si>
  <si>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</si>
  <si>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</si>
  <si>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</si>
  <si>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</si>
  <si>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</si>
  <si>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</si>
  <si>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</si>
  <si>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</si>
  <si>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</si>
  <si>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</si>
  <si>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</si>
  <si>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</si>
  <si>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</si>
  <si>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</si>
  <si>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</si>
  <si>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</si>
  <si>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</si>
  <si>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</si>
  <si>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</si>
  <si>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</si>
  <si>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</si>
  <si>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</si>
  <si>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</si>
  <si>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</si>
  <si>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</si>
  <si>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</si>
  <si>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</si>
  <si>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</si>
  <si>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</si>
  <si>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</si>
  <si>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</si>
  <si>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</si>
  <si>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</si>
  <si>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</si>
  <si>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</si>
  <si>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</si>
  <si>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</si>
  <si>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</si>
  <si>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</si>
  <si>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</si>
  <si>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</si>
  <si>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</si>
  <si>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</si>
  <si>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</si>
  <si>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</si>
  <si>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</si>
  <si>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</si>
  <si>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</si>
  <si>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</si>
  <si>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</si>
  <si>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</si>
  <si>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</si>
  <si>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</si>
  <si>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</si>
  <si>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</si>
  <si>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</si>
  <si>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</si>
  <si>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</si>
  <si>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</si>
  <si>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</si>
  <si>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</si>
  <si>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</si>
  <si>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</si>
  <si>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</si>
  <si>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</si>
  <si>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</si>
  <si>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</si>
  <si>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</si>
  <si>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</si>
  <si>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</si>
  <si>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</si>
  <si>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</si>
  <si>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</si>
  <si>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</si>
  <si>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</si>
  <si>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</si>
  <si>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</si>
  <si>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</si>
  <si>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</si>
  <si>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</si>
  <si>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</si>
  <si>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</si>
  <si>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</si>
  <si>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</si>
  <si>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</si>
  <si>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</si>
  <si>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</si>
  <si>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</si>
  <si>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</si>
  <si>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</si>
  <si>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</si>
  <si>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</si>
  <si>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</si>
  <si>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</si>
  <si>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</si>
  <si>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</si>
  <si>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</si>
  <si>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</si>
  <si>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</si>
  <si>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</si>
  <si>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</si>
  <si>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</si>
  <si>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</si>
  <si>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</si>
  <si>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</si>
  <si>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</si>
  <si>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</si>
  <si>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</si>
  <si>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</si>
  <si>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</si>
  <si>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</si>
  <si>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</si>
  <si>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</si>
  <si>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</si>
  <si>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</si>
  <si>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</si>
  <si>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</si>
  <si>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</si>
  <si>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</si>
  <si>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</si>
  <si>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</si>
  <si>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</si>
  <si>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</si>
  <si>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</si>
  <si>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</si>
  <si>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</si>
  <si>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</si>
  <si>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</si>
  <si>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</si>
  <si>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</si>
  <si>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</si>
  <si>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</si>
  <si>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</si>
  <si>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</si>
  <si>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</si>
  <si>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</si>
  <si>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</si>
  <si>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</si>
  <si>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</si>
  <si>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</si>
  <si>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</si>
  <si>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</si>
  <si>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</si>
  <si>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</si>
  <si>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</si>
  <si>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</si>
  <si>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</si>
  <si>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</si>
  <si>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</si>
  <si>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</si>
  <si>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</si>
  <si>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</si>
  <si>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</si>
  <si>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</si>
  <si>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</si>
  <si>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</si>
  <si>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</si>
  <si>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</si>
  <si>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</si>
  <si>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</si>
  <si>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</si>
  <si>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</si>
  <si>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</si>
  <si>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</si>
  <si>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</si>
  <si>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</si>
  <si>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</si>
  <si>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</si>
  <si>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</si>
  <si>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</si>
  <si>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</si>
  <si>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</si>
  <si>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</si>
  <si>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</si>
  <si>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</si>
  <si>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</si>
  <si>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</si>
  <si>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</si>
  <si>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</si>
  <si>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</si>
  <si>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</si>
  <si>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</si>
  <si>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</si>
  <si>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</si>
  <si>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</si>
  <si>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</si>
  <si>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</si>
  <si>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</si>
  <si>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</si>
  <si>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</si>
  <si>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</si>
  <si>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</si>
  <si>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</si>
  <si>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</si>
  <si>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</si>
  <si>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</si>
  <si>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</si>
  <si>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</si>
  <si>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</si>
  <si>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</si>
  <si>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</si>
  <si>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</si>
  <si>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</si>
  <si>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</si>
  <si>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</si>
  <si>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</si>
  <si>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</si>
  <si>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</si>
  <si>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</si>
  <si>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</si>
  <si>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</si>
  <si>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</si>
  <si>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</si>
  <si>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</si>
  <si>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</si>
  <si>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</si>
  <si>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</si>
  <si>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</si>
  <si>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</si>
  <si>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</si>
  <si>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</si>
  <si>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</si>
  <si>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</si>
  <si>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</si>
  <si>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</si>
  <si>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</si>
  <si>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</si>
  <si>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</si>
  <si>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</si>
  <si>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</si>
  <si>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</si>
  <si>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</si>
  <si>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</si>
  <si>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</si>
  <si>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</si>
  <si>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</si>
  <si>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</si>
  <si>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</si>
  <si>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</si>
  <si>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</si>
  <si>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</si>
  <si>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</si>
  <si>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</si>
  <si>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</si>
  <si>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</si>
  <si>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</si>
  <si>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</si>
  <si>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</si>
  <si>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</si>
  <si>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</si>
  <si>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</si>
  <si>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</si>
  <si>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</si>
  <si>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</si>
  <si>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</si>
  <si>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</si>
  <si>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</si>
  <si>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</si>
  <si>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</si>
  <si>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</si>
  <si>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</si>
  <si>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</si>
  <si>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</si>
  <si>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</si>
  <si>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</si>
  <si>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</si>
  <si>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</si>
  <si>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</si>
  <si>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</si>
  <si>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</si>
  <si>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</si>
  <si>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</si>
  <si>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</si>
  <si>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</si>
  <si>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</si>
  <si>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</si>
  <si>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</si>
  <si>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</si>
  <si>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</si>
  <si>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</si>
  <si>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</si>
  <si>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</si>
  <si>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</si>
  <si>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</si>
  <si>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</si>
  <si>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</si>
  <si>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</si>
  <si>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</si>
  <si>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</si>
  <si>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</si>
  <si>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</si>
  <si>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</si>
  <si>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</si>
  <si>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</si>
  <si>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</si>
  <si>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</si>
  <si>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</si>
  <si>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</si>
  <si>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</si>
  <si>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</si>
  <si>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</si>
  <si>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</si>
  <si>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</si>
  <si>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</si>
  <si>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</si>
  <si>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</si>
  <si>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</si>
  <si>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</si>
  <si>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</si>
  <si>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</si>
  <si>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</si>
  <si>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</si>
  <si>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</si>
  <si>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</si>
  <si>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</si>
  <si>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</si>
  <si>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</si>
  <si>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</si>
  <si>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</si>
  <si>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</si>
  <si>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</si>
  <si>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</si>
  <si>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</si>
  <si>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</si>
  <si>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</si>
  <si>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</si>
  <si>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</si>
  <si>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</si>
  <si>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</si>
  <si>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</si>
  <si>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</si>
  <si>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</si>
  <si>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</si>
  <si>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</si>
  <si>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</si>
  <si>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</si>
  <si>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</si>
  <si>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</si>
  <si>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</si>
  <si>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</si>
  <si>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</si>
  <si>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</si>
  <si>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</si>
  <si>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</si>
  <si>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</si>
  <si>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</si>
  <si>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</si>
  <si>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</si>
  <si>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</si>
  <si>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</si>
  <si>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</si>
  <si>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</si>
  <si>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</si>
  <si>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</si>
  <si>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</si>
  <si>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</si>
  <si>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</si>
  <si>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</si>
  <si>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</si>
  <si>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</si>
  <si>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</si>
  <si>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</si>
  <si>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</si>
  <si>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</si>
  <si>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</si>
  <si>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</si>
  <si>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</si>
  <si>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</si>
  <si>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</si>
  <si>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</si>
  <si>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</si>
  <si>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</si>
  <si>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</si>
  <si>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</si>
  <si>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</si>
  <si>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</si>
  <si>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</si>
  <si>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</si>
  <si>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</si>
  <si>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</si>
  <si>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</si>
  <si>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</si>
  <si>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</si>
  <si>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</si>
  <si>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</si>
  <si>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</si>
  <si>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</si>
  <si>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</si>
  <si>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</si>
  <si>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</si>
  <si>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</si>
  <si>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</si>
  <si>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</si>
  <si>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</si>
  <si>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</si>
  <si>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</si>
  <si>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</si>
  <si>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</si>
  <si>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</si>
  <si>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</si>
  <si>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</si>
  <si>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</si>
  <si>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</si>
  <si>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</si>
  <si>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</si>
  <si>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</si>
  <si>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</si>
  <si>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</si>
  <si>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</si>
  <si>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</si>
  <si>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</si>
  <si>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</si>
  <si>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</si>
  <si>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</si>
  <si>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</si>
  <si>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</si>
  <si>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</si>
  <si>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</si>
  <si>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</si>
  <si>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</si>
  <si>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</si>
  <si>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</si>
  <si>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</si>
  <si>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</si>
  <si>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</si>
  <si>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</si>
  <si>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</si>
  <si>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</si>
  <si>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</si>
  <si>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</si>
  <si>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</si>
  <si>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</si>
  <si>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</si>
  <si>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</si>
  <si>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</si>
  <si>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</si>
  <si>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</si>
  <si>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</si>
  <si>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</si>
  <si>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</si>
  <si>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</si>
  <si>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</si>
  <si>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</si>
  <si>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</si>
  <si>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</si>
  <si>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</si>
  <si>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</si>
  <si>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</si>
  <si>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</si>
  <si>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</si>
  <si>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</si>
  <si>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</si>
  <si>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</si>
  <si>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</si>
  <si>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</si>
  <si>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</si>
  <si>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</si>
  <si>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</si>
  <si>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</si>
  <si>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</si>
  <si>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</si>
  <si>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</si>
  <si>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</si>
  <si>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</si>
  <si>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</si>
  <si>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</si>
  <si>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</si>
  <si>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</si>
  <si>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</si>
  <si>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</si>
  <si>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</si>
  <si>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</si>
  <si>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</si>
  <si>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</si>
  <si>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</si>
  <si>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</si>
  <si>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</si>
  <si>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</si>
  <si>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</si>
  <si>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</si>
  <si>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</si>
  <si>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</si>
  <si>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</si>
  <si>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</si>
  <si>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</si>
  <si>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</si>
  <si>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</si>
  <si>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</si>
  <si>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</si>
  <si>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</si>
  <si>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</si>
  <si>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</si>
  <si>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</si>
  <si>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</si>
  <si>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</si>
  <si>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</si>
  <si>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</si>
  <si>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</si>
  <si>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</si>
  <si>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</si>
  <si>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</si>
  <si>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</si>
  <si>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</si>
  <si>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</si>
  <si>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</si>
  <si>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</si>
  <si>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</si>
  <si>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</si>
  <si>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</si>
  <si>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</si>
  <si>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</si>
  <si>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</si>
  <si>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</si>
  <si>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</si>
  <si>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</si>
  <si>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</si>
  <si>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</si>
  <si>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</si>
  <si>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</si>
  <si>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</si>
  <si>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</si>
  <si>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</si>
  <si>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</si>
  <si>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</si>
  <si>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</si>
  <si>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</si>
  <si>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</si>
  <si>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</si>
  <si>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</si>
  <si>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</si>
  <si>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</si>
  <si>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</si>
  <si>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</si>
  <si>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</si>
  <si>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</si>
  <si>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</si>
  <si>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</si>
  <si>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</si>
  <si>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</si>
  <si>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</si>
  <si>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</si>
  <si>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</si>
  <si>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</si>
  <si>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</si>
  <si>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</si>
  <si>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</si>
  <si>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</si>
  <si>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</si>
  <si>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</si>
  <si>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</si>
  <si>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</si>
  <si>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</si>
  <si>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</si>
  <si>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</si>
  <si>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</si>
  <si>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</si>
  <si>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</si>
  <si>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</si>
  <si>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</si>
  <si>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</si>
  <si>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</si>
  <si>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</si>
  <si>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</si>
  <si>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</si>
  <si>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</si>
  <si>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</si>
  <si>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</si>
  <si>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</si>
  <si>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</si>
  <si>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</si>
  <si>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</si>
  <si>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</si>
  <si>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</si>
  <si>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</si>
  <si>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</si>
  <si>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</si>
  <si>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</si>
  <si>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</si>
  <si>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</si>
  <si>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</si>
  <si>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</si>
  <si>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</si>
  <si>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</si>
  <si>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</si>
  <si>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</si>
  <si>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</si>
  <si>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</si>
  <si>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</si>
  <si>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</si>
  <si>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</si>
  <si>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</si>
  <si>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</si>
  <si>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</si>
  <si>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</si>
  <si>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</si>
  <si>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</si>
  <si>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</si>
  <si>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</si>
  <si>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</si>
  <si>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</si>
  <si>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</si>
  <si>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</si>
  <si>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</si>
  <si>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</si>
  <si>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</si>
  <si>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</si>
  <si>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</si>
  <si>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</si>
  <si>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</si>
  <si>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</si>
  <si>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</si>
  <si>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</si>
  <si>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</si>
  <si>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</si>
  <si>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</si>
  <si>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</si>
  <si>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</si>
  <si>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</si>
  <si>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</si>
  <si>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</si>
  <si>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</si>
  <si>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</si>
  <si>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</si>
  <si>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</si>
  <si>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</si>
  <si>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</si>
  <si>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</si>
  <si>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</si>
  <si>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</si>
  <si>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</si>
  <si>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</si>
  <si>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</si>
  <si>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</si>
  <si>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</si>
  <si>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</si>
  <si>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</si>
  <si>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</si>
  <si>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</si>
  <si>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</si>
  <si>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</si>
  <si>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</si>
  <si>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</si>
  <si>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</si>
  <si>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</si>
  <si>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</si>
  <si>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</si>
  <si>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</si>
  <si>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</si>
  <si>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</si>
  <si>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</si>
  <si>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</si>
  <si>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</si>
  <si>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</si>
  <si>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</si>
  <si>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</si>
  <si>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</si>
  <si>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</si>
  <si>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</si>
  <si>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</si>
  <si>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</si>
  <si>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</si>
  <si>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</si>
  <si>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</si>
  <si>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</si>
  <si>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</si>
  <si>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</si>
  <si>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</si>
  <si>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</si>
  <si>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</si>
  <si>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</si>
  <si>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</si>
  <si>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</si>
  <si>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</si>
  <si>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</si>
  <si>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</si>
  <si>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</si>
  <si>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</si>
  <si>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</si>
  <si>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</si>
  <si>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</si>
  <si>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</si>
  <si>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</si>
  <si>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</si>
  <si>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</si>
  <si>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</si>
  <si>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</si>
  <si>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</si>
  <si>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</si>
  <si>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</si>
  <si>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</si>
  <si>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</si>
  <si>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</si>
  <si>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</si>
  <si>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</si>
  <si>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</si>
  <si>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</si>
  <si>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</si>
  <si>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</si>
  <si>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</si>
  <si>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</si>
  <si>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</si>
  <si>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</si>
  <si>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</si>
  <si>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</si>
  <si>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</si>
  <si>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</si>
  <si>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</si>
  <si>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</si>
  <si>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</si>
  <si>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</si>
  <si>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</si>
  <si>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</si>
  <si>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</si>
  <si>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</si>
  <si>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</si>
  <si>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</si>
  <si>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</si>
  <si>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</si>
  <si>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</si>
  <si>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</si>
  <si>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</si>
  <si>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</si>
  <si>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</si>
  <si>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</si>
  <si>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</si>
  <si>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</si>
  <si>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</si>
  <si>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</si>
  <si>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</si>
  <si>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</si>
  <si>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</si>
  <si>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</si>
  <si>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</si>
  <si>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</si>
  <si>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</si>
  <si>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</si>
  <si>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</si>
  <si>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</si>
  <si>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</si>
  <si>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</si>
  <si>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</si>
  <si>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</si>
  <si>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</si>
  <si>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</si>
  <si>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</si>
  <si>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</si>
  <si>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</si>
  <si>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</si>
  <si>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</si>
  <si>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</si>
  <si>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</si>
  <si>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</si>
  <si>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</si>
  <si>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</si>
  <si>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</si>
  <si>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</si>
  <si>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</si>
  <si>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</si>
  <si>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</si>
  <si>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</si>
  <si>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</si>
  <si>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</si>
  <si>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</si>
  <si>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</si>
  <si>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</si>
  <si>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</si>
  <si>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</si>
  <si>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</si>
  <si>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</si>
  <si>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</si>
  <si>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</si>
  <si>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</si>
  <si>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</si>
  <si>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</si>
  <si>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</si>
  <si>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</si>
  <si>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</si>
  <si>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</si>
  <si>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</si>
  <si>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</si>
  <si>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</si>
  <si>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</si>
  <si>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</si>
  <si>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</si>
  <si>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</si>
  <si>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</si>
  <si>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</si>
  <si>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</si>
  <si>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</si>
  <si>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</si>
  <si>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</si>
  <si>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</si>
  <si>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</si>
  <si>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</si>
  <si>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</si>
  <si>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</si>
  <si>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</si>
  <si>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</si>
  <si>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</si>
  <si>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</si>
  <si>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</si>
  <si>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</si>
  <si>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</si>
  <si>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</si>
  <si>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</si>
  <si>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</si>
  <si>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</si>
  <si>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</si>
  <si>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</si>
  <si>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</si>
  <si>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</si>
  <si>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</si>
  <si>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</si>
  <si>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</si>
  <si>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</si>
  <si>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</si>
  <si>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</si>
  <si>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</si>
  <si>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</si>
  <si>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</si>
  <si>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</si>
  <si>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</si>
  <si>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</si>
  <si>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</si>
  <si>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</si>
  <si>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</si>
  <si>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</si>
  <si>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</si>
  <si>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</si>
  <si>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</si>
  <si>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</si>
  <si>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</si>
  <si>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</si>
  <si>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</si>
  <si>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</si>
  <si>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</si>
  <si>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</si>
  <si>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</si>
  <si>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</si>
  <si>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</si>
  <si>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</si>
  <si>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</si>
  <si>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</si>
  <si>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</si>
  <si>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</si>
  <si>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</si>
  <si>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</si>
  <si>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</si>
  <si>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</si>
  <si>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</si>
  <si>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</si>
  <si>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</si>
  <si>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</si>
  <si>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</si>
  <si>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</si>
  <si>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</si>
  <si>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</si>
  <si>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</si>
  <si>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</si>
  <si>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</si>
  <si>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</si>
  <si>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</si>
  <si>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</si>
  <si>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</si>
  <si>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</si>
  <si>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</si>
  <si>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</si>
  <si>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</si>
  <si>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</si>
  <si>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</si>
  <si>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</si>
  <si>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</si>
  <si>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</si>
  <si>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</si>
  <si>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</si>
  <si>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</si>
  <si>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</si>
  <si>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</si>
  <si>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</si>
  <si>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</si>
  <si>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</si>
  <si>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</si>
  <si>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</si>
  <si>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</si>
  <si>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</si>
  <si>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</si>
  <si>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</si>
  <si>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</si>
  <si>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</si>
  <si>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</si>
  <si>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</si>
  <si>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</si>
  <si>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</si>
  <si>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</si>
  <si>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</si>
  <si>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</si>
  <si>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</si>
  <si>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</si>
  <si>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</si>
  <si>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</si>
  <si>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</si>
  <si>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</si>
  <si>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</si>
  <si>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</si>
  <si>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</si>
  <si>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</si>
  <si>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</si>
  <si>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</si>
  <si>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</si>
  <si>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</si>
  <si>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</si>
  <si>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</si>
  <si>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</si>
  <si>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</si>
  <si>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</si>
  <si>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>ZSK-2</t>
  </si>
  <si>
    <t>ZAC-ZSK</t>
  </si>
  <si>
    <t>ZACZSK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</si>
  <si>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</si>
  <si>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</si>
  <si>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ZBV-3</t>
  </si>
  <si>
    <t>ZYU-ZBV</t>
  </si>
  <si>
    <t>ZYUZBV</t>
  </si>
  <si>
    <t>ZEJZRB</t>
  </si>
  <si>
    <t>Bloco modernização Descarga de Dormentes + solda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</si>
  <si>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</si>
  <si>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Fixo</t>
  </si>
  <si>
    <t>PDM - Descarga de Pedra</t>
  </si>
  <si>
    <t>Substituição de jacaré para inversão de rota de ZDR1 para ZPT2</t>
  </si>
  <si>
    <t>Recolhimento de dormentes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</si>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</sst>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V196" activePane="topRight" state="frozen"/>
      <selection pane="topRight" activeCell="X218" sqref="X21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7" t="s">
        <v>950</v>
      </c>
      <c r="C1" s="208"/>
      <c r="D1" s="208"/>
      <c r="E1" s="3"/>
      <c r="F1" s="207" t="s">
        <v>951</v>
      </c>
      <c r="G1" s="208"/>
      <c r="H1" s="209"/>
      <c r="I1" s="208"/>
      <c r="J1" s="208"/>
      <c r="K1" s="208"/>
      <c r="L1" s="208"/>
      <c r="M1" s="208"/>
      <c r="N1" s="208"/>
      <c r="O1" s="208"/>
      <c r="P1" s="208"/>
      <c r="Q1" s="208"/>
      <c r="R1" s="208"/>
      <c r="S1" s="208"/>
      <c r="T1" s="208"/>
      <c r="U1" s="208"/>
      <c r="V1" s="208"/>
      <c r="W1" s="208"/>
      <c r="X1" s="208"/>
      <c r="Y1" s="208"/>
      <c r="Z1" s="208"/>
      <c r="AA1" s="208"/>
      <c r="AB1" s="208"/>
      <c r="AC1" s="208"/>
      <c r="AD1" s="208"/>
      <c r="AE1" s="208"/>
      <c r="AF1" s="208"/>
      <c r="AG1" s="210"/>
      <c r="AH1" s="5"/>
      <c r="AI1" s="184" t="s">
        <v>952</v>
      </c>
      <c r="AJ1" s="185"/>
      <c r="AK1" s="185"/>
      <c r="AL1" s="185"/>
      <c r="AM1" s="186"/>
      <c r="AN1" s="187"/>
      <c r="AO1" s="185"/>
      <c r="AP1" s="185"/>
      <c r="AQ1" s="185"/>
      <c r="AR1" s="185"/>
      <c r="AS1" s="185"/>
      <c r="AT1" s="185"/>
      <c r="AU1" s="185"/>
      <c r="AV1" s="185"/>
      <c r="AW1" s="185"/>
      <c r="AX1" s="185"/>
      <c r="AY1" s="185"/>
      <c r="AZ1" s="185"/>
      <c r="BA1" s="185"/>
      <c r="BB1" s="185"/>
      <c r="BC1" s="185"/>
      <c r="BD1" s="185"/>
      <c r="BE1" s="185"/>
      <c r="BF1" s="188"/>
      <c r="BG1" s="5"/>
      <c r="BH1" s="189" t="s">
        <v>953</v>
      </c>
      <c r="BI1" s="190"/>
      <c r="BJ1" s="190"/>
      <c r="BK1" s="191"/>
      <c r="BL1" s="5"/>
      <c r="BM1" s="181" t="s">
        <v>954</v>
      </c>
      <c r="BN1" s="182"/>
      <c r="BO1" s="182"/>
      <c r="BP1" s="182"/>
      <c r="BQ1" s="182"/>
      <c r="BR1" s="182"/>
      <c r="BS1" s="18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4" t="s">
        <v>955</v>
      </c>
      <c r="AJ2" s="185"/>
      <c r="AK2" s="185"/>
      <c r="AL2" s="185"/>
      <c r="AM2" s="186"/>
      <c r="AN2" s="187"/>
      <c r="AO2" s="185"/>
      <c r="AP2" s="185"/>
      <c r="AQ2" s="188"/>
      <c r="AR2" s="6"/>
      <c r="AS2" s="184" t="s">
        <v>958</v>
      </c>
      <c r="AT2" s="185"/>
      <c r="AU2" s="185"/>
      <c r="AV2" s="185"/>
      <c r="AW2" s="185"/>
      <c r="AX2" s="185"/>
      <c r="AY2" s="188"/>
      <c r="AZ2" s="6"/>
      <c r="BA2" s="198" t="s">
        <v>959</v>
      </c>
      <c r="BB2" s="199"/>
      <c r="BC2" s="184" t="s">
        <v>956</v>
      </c>
      <c r="BD2" s="185"/>
      <c r="BE2" s="185"/>
      <c r="BF2" s="188"/>
      <c r="BG2" s="5"/>
      <c r="BH2" s="192"/>
      <c r="BI2" s="193"/>
      <c r="BJ2" s="193"/>
      <c r="BK2" s="194"/>
      <c r="BL2" s="5"/>
      <c r="BM2" s="195"/>
      <c r="BN2" s="196"/>
      <c r="BO2" s="196"/>
      <c r="BP2" s="196"/>
      <c r="BQ2" s="196"/>
      <c r="BR2" s="196"/>
      <c r="BS2" s="19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8" t="s">
        <v>960</v>
      </c>
      <c r="AJ3" s="199"/>
      <c r="AK3" s="198" t="s">
        <v>961</v>
      </c>
      <c r="AL3" s="204"/>
      <c r="AM3" s="205"/>
      <c r="AN3" s="206"/>
      <c r="AO3" s="204"/>
      <c r="AP3" s="204"/>
      <c r="AQ3" s="199"/>
      <c r="AR3" s="63"/>
      <c r="AS3" s="202" t="s">
        <v>967</v>
      </c>
      <c r="AT3" s="203"/>
      <c r="AU3" s="202" t="s">
        <v>968</v>
      </c>
      <c r="AV3" s="203"/>
      <c r="AW3" s="202" t="s">
        <v>969</v>
      </c>
      <c r="AX3" s="203"/>
      <c r="AY3" s="63" t="s">
        <v>970</v>
      </c>
      <c r="AZ3" s="63"/>
      <c r="BA3" s="200"/>
      <c r="BB3" s="201"/>
      <c r="BC3" s="198" t="s">
        <v>963</v>
      </c>
      <c r="BD3" s="204"/>
      <c r="BE3" s="204"/>
      <c r="BF3" s="199"/>
      <c r="BG3" s="62"/>
      <c r="BH3" s="192"/>
      <c r="BI3" s="193"/>
      <c r="BJ3" s="193"/>
      <c r="BK3" s="194"/>
      <c r="BL3" s="62"/>
      <c r="BM3" s="181" t="s">
        <v>971</v>
      </c>
      <c r="BN3" s="182"/>
      <c r="BO3" s="182"/>
      <c r="BP3" s="183"/>
      <c r="BQ3" s="181" t="s">
        <v>742</v>
      </c>
      <c r="BR3" s="182"/>
      <c r="BS3" s="18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1</v>
      </c>
      <c r="BI145" s="17"/>
      <c r="BJ145" s="17" t="s">
        <v>1249</v>
      </c>
      <c r="BK145" s="18" t="s">
        <v>1250</v>
      </c>
      <c r="BL145" s="16"/>
      <c r="BM145" s="130"/>
      <c r="BN145" s="130"/>
      <c r="BO145" s="130"/>
      <c r="BP145" s="18"/>
      <c r="BQ145" s="12" t="str">
        <f t="shared" si="16"/>
        <v>Produção</v>
      </c>
      <c r="BR145" s="19">
        <f t="shared" si="17"/>
        <v>1.4500000000000002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/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/>
      <c r="AS162" s="108"/>
      <c r="AT162" s="108"/>
      <c r="AU162" s="136"/>
      <c r="AV162" s="136"/>
      <c r="AW162" s="14"/>
      <c r="AX162" s="14"/>
      <c r="AY162" s="164">
        <f t="shared" si="14"/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/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1273</v>
      </c>
      <c r="J164" s="105">
        <v>70</v>
      </c>
      <c r="K164" s="105">
        <v>82</v>
      </c>
      <c r="L164" s="105" t="s">
        <v>593</v>
      </c>
      <c r="M164" s="105" t="s">
        <v>1274</v>
      </c>
      <c r="N164" s="150" t="s">
        <v>1275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/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/>
      <c r="AS164" s="108"/>
      <c r="AT164" s="108"/>
      <c r="AU164" s="136"/>
      <c r="AV164" s="136"/>
      <c r="AW164" s="14"/>
      <c r="AX164" s="14"/>
      <c r="AY164" s="164">
        <f t="shared" si="14"/>
        <v>0</v>
      </c>
      <c r="AZ164" s="153"/>
      <c r="BA164" s="109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Produção e Intervalo</v>
      </c>
      <c r="BR164" s="19">
        <f t="shared" si="17"/>
        <v>0</v>
      </c>
      <c r="BS164" s="19">
        <f t="shared" si="18"/>
        <v>0</v>
      </c>
      <c r="BT164" s="8" t="str">
        <f t="shared" si="19"/>
        <v/>
      </c>
    </row>
    <row r="165" spans="1:72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786</v>
      </c>
      <c r="G165" s="142" t="str">
        <f>IF(D165="","*",VLOOKUP(F165,BS_ATIVIDADE[],3,FALSE))</f>
        <v>OUTROS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PEÇAS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1276</v>
      </c>
      <c r="X165" s="104" t="s">
        <v>421</v>
      </c>
      <c r="Y165" s="129"/>
      <c r="Z165" s="104"/>
      <c r="AA165" s="105" t="s">
        <v>1277</v>
      </c>
      <c r="AB165" s="103" t="s">
        <v>423</v>
      </c>
      <c r="AC165" s="152" t="s">
        <v>406</v>
      </c>
      <c r="AD165" s="107">
        <v>0.29166666666666669</v>
      </c>
      <c r="AE165" s="105"/>
      <c r="AF165" s="105" t="s">
        <v>593</v>
      </c>
      <c r="AG165" s="105"/>
      <c r="AH165" s="15"/>
      <c r="AI165" s="126" t="str">
        <f>IF(BS_CONTROLE[[#This Row],[Atividade]]=0, "-", BS_CONTROLE[[#This Row],[Atividade]])</f>
        <v>RECOLHIMENTO DE DORMENTE</v>
      </c>
      <c r="AJ165" s="9" t="str">
        <f>IF(BS_CONTROLE[[#This Row],[Atividade]]=0, "-", BS_CONTROLE[[#This Row],[Atividade]])</f>
        <v>RECOLHIMENTO DE DORMENTE</v>
      </c>
      <c r="AK165" s="31">
        <f>BS_CONTROLE[[#This Row],[Local - Partida]]</f>
        <v>106109</v>
      </c>
      <c r="AL165" s="3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/>
      <c r="AS165" s="108"/>
      <c r="AT165" s="108"/>
      <c r="AU165" s="136"/>
      <c r="AV165" s="136"/>
      <c r="AW165" s="14"/>
      <c r="AX165" s="14"/>
      <c r="AY165" s="164">
        <f t="shared" si="14"/>
        <v>0</v>
      </c>
      <c r="AZ165" s="153"/>
      <c r="BA165" s="109"/>
      <c r="BB165" s="10" t="str">
        <f>IFERROR(_xlfn.XLOOKUP(AI165, BS_ATIVIDADE[ATIVIDADE],BS_ATIVIDADE[UNIDADE] ), "*")</f>
        <v>Nº DE PEÇAS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Produção e Intervalo</v>
      </c>
      <c r="BR165" s="19">
        <f t="shared" si="17"/>
        <v>0</v>
      </c>
      <c r="BS165" s="19">
        <f t="shared" si="18"/>
        <v>0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1278</v>
      </c>
      <c r="J167" s="105">
        <v>56</v>
      </c>
      <c r="K167" s="105">
        <v>201</v>
      </c>
      <c r="L167" s="105" t="s">
        <v>593</v>
      </c>
      <c r="M167" s="105" t="s">
        <v>1279</v>
      </c>
      <c r="N167" s="150" t="s">
        <v>1280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/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/>
      <c r="AS167" s="108"/>
      <c r="AT167" s="108"/>
      <c r="AU167" s="136"/>
      <c r="AV167" s="136"/>
      <c r="AW167" s="14"/>
      <c r="AX167" s="14"/>
      <c r="AY167" s="164">
        <f t="shared" si="14"/>
        <v>0</v>
      </c>
      <c r="AZ167" s="153"/>
      <c r="BA167" s="109"/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Produção e Intervalo</v>
      </c>
      <c r="BR167" s="19">
        <f t="shared" si="17"/>
        <v>0</v>
      </c>
      <c r="BS167" s="19">
        <f t="shared" si="18"/>
        <v>0</v>
      </c>
      <c r="BT167" s="8" t="str">
        <f t="shared" si="19"/>
        <v/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/>
      <c r="Z168" s="104"/>
      <c r="AA168" s="105">
        <v>1</v>
      </c>
      <c r="AB168" s="103" t="s">
        <v>412</v>
      </c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/>
      <c r="AS168" s="108"/>
      <c r="AT168" s="108"/>
      <c r="AU168" s="136"/>
      <c r="AV168" s="136"/>
      <c r="AW168" s="14"/>
      <c r="AX168" s="14"/>
      <c r="AY168" s="164">
        <f t="shared" si="14"/>
        <v>0</v>
      </c>
      <c r="AZ168" s="153"/>
      <c r="BA168" s="109"/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/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/>
      <c r="AS173" s="108"/>
      <c r="AT173" s="108"/>
      <c r="AU173" s="136"/>
      <c r="AV173" s="136"/>
      <c r="AW173" s="14"/>
      <c r="AX173" s="14"/>
      <c r="AY173" s="164">
        <f t="shared" si="14"/>
        <v>0</v>
      </c>
      <c r="AZ173" s="153"/>
      <c r="BA173" s="109"/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Produção e Intervalo</v>
      </c>
      <c r="BR173" s="19">
        <f t="shared" si="17"/>
        <v>0</v>
      </c>
      <c r="BS173" s="19">
        <f t="shared" si="18"/>
        <v>0</v>
      </c>
      <c r="BT173" s="8" t="str">
        <f t="shared" si="19"/>
        <v/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/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/>
      <c r="AS175" s="108"/>
      <c r="AT175" s="108"/>
      <c r="AU175" s="136"/>
      <c r="AV175" s="136"/>
      <c r="AW175" s="14"/>
      <c r="AX175" s="14"/>
      <c r="AY175" s="164">
        <f t="shared" si="14"/>
        <v>0</v>
      </c>
      <c r="AZ175" s="153"/>
      <c r="BA175" s="109"/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/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/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/>
      <c r="AS176" s="108"/>
      <c r="AT176" s="108"/>
      <c r="AU176" s="136"/>
      <c r="AV176" s="136"/>
      <c r="AW176" s="14"/>
      <c r="AX176" s="14"/>
      <c r="AY176" s="164">
        <f t="shared" si="14"/>
        <v>0</v>
      </c>
      <c r="AZ176" s="153"/>
      <c r="BA176" s="109"/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/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/>
      <c r="Z177" s="104"/>
      <c r="AA177" s="105" t="s">
        <v>593</v>
      </c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/>
      <c r="AS177" s="108"/>
      <c r="AT177" s="108"/>
      <c r="AU177" s="136"/>
      <c r="AV177" s="136"/>
      <c r="AW177" s="14"/>
      <c r="AX177" s="14"/>
      <c r="AY177" s="164">
        <f t="shared" si="14"/>
        <v>0</v>
      </c>
      <c r="AZ177" s="153"/>
      <c r="BA177" s="109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1281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1282</v>
      </c>
      <c r="X179" s="104" t="s">
        <v>416</v>
      </c>
      <c r="Y179" s="129"/>
      <c r="Z179" s="104"/>
      <c r="AA179" s="105" t="s">
        <v>593</v>
      </c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/>
      <c r="AS179" s="108"/>
      <c r="AT179" s="108"/>
      <c r="AU179" s="136"/>
      <c r="AV179" s="136"/>
      <c r="AW179" s="14"/>
      <c r="AX179" s="14"/>
      <c r="AY179" s="164">
        <f t="shared" si="14"/>
        <v>0</v>
      </c>
      <c r="AZ179" s="153"/>
      <c r="BA179" s="109"/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Produção e Intervalo</v>
      </c>
      <c r="BR179" s="19">
        <f t="shared" si="17"/>
        <v>0</v>
      </c>
      <c r="BS179" s="19">
        <f t="shared" si="18"/>
        <v>0</v>
      </c>
      <c r="BT179" s="8" t="str">
        <f t="shared" si="19"/>
        <v/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1283</v>
      </c>
      <c r="X180" s="104" t="s">
        <v>416</v>
      </c>
      <c r="Y180" s="129"/>
      <c r="Z180" s="104"/>
      <c r="AA180" s="105">
        <v>1</v>
      </c>
      <c r="AB180" s="103" t="s">
        <v>412</v>
      </c>
      <c r="AC180" s="152"/>
      <c r="AD180" s="107">
        <v>0.29166666666666669</v>
      </c>
      <c r="AE180" s="105" t="s">
        <v>593</v>
      </c>
      <c r="AF180" s="105"/>
      <c r="AG180" s="105"/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/>
      <c r="AS180" s="108"/>
      <c r="AT180" s="108"/>
      <c r="AU180" s="136"/>
      <c r="AV180" s="136"/>
      <c r="AW180" s="14"/>
      <c r="AX180" s="14"/>
      <c r="AY180" s="164">
        <f t="shared" si="14"/>
        <v>0</v>
      </c>
      <c r="AZ180" s="153"/>
      <c r="BA180" s="109"/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Produção e Intervalo</v>
      </c>
      <c r="BR180" s="19">
        <f t="shared" si="17"/>
        <v>0</v>
      </c>
      <c r="BS180" s="19">
        <f t="shared" si="18"/>
        <v>0</v>
      </c>
      <c r="BT180" s="8" t="str">
        <f t="shared" si="19"/>
        <v/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/>
      <c r="Z181" s="104"/>
      <c r="AA181" s="105" t="s">
        <v>593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/>
      <c r="AS181" s="108"/>
      <c r="AT181" s="108"/>
      <c r="AU181" s="136"/>
      <c r="AV181" s="136"/>
      <c r="AW181" s="14"/>
      <c r="AX181" s="14"/>
      <c r="AY181" s="164">
        <f t="shared" si="14"/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Produção e Intervalo</v>
      </c>
      <c r="BR181" s="19">
        <f t="shared" si="17"/>
        <v>0</v>
      </c>
      <c r="BS181" s="19">
        <f t="shared" si="18"/>
        <v>0</v>
      </c>
      <c r="BT181" s="8" t="str">
        <f t="shared" si="19"/>
        <v/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/>
      <c r="Z182" s="104"/>
      <c r="AA182" s="105" t="s">
        <v>593</v>
      </c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/>
      <c r="AS182" s="108"/>
      <c r="AT182" s="108"/>
      <c r="AU182" s="136"/>
      <c r="AV182" s="136"/>
      <c r="AW182" s="14"/>
      <c r="AX182" s="14"/>
      <c r="AY182" s="164">
        <f t="shared" si="14"/>
        <v>0</v>
      </c>
      <c r="AZ182" s="153"/>
      <c r="BA182" s="109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Produção e Intervalo</v>
      </c>
      <c r="BR182" s="19">
        <f t="shared" si="17"/>
        <v>0</v>
      </c>
      <c r="BS182" s="19">
        <f t="shared" si="18"/>
        <v>0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/>
      <c r="Z184" s="104"/>
      <c r="AA184" s="105">
        <v>1</v>
      </c>
      <c r="AB184" s="103" t="s">
        <v>412</v>
      </c>
      <c r="AC184" s="152"/>
      <c r="AD184" s="107">
        <v>0.3125</v>
      </c>
      <c r="AE184" s="105">
        <v>7663</v>
      </c>
      <c r="AF184" s="105" t="s">
        <v>593</v>
      </c>
      <c r="AG184" s="105"/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/>
      <c r="AS184" s="108"/>
      <c r="AT184" s="108"/>
      <c r="AU184" s="136"/>
      <c r="AV184" s="136"/>
      <c r="AW184" s="14"/>
      <c r="AX184" s="14"/>
      <c r="AY184" s="164">
        <f t="shared" si="14"/>
        <v>0</v>
      </c>
      <c r="AZ184" s="153"/>
      <c r="BA184" s="109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Produção e Intervalo</v>
      </c>
      <c r="BR184" s="19">
        <f t="shared" si="17"/>
        <v>0</v>
      </c>
      <c r="BS184" s="19">
        <f t="shared" si="18"/>
        <v>0</v>
      </c>
      <c r="BT184" s="8" t="str">
        <f t="shared" si="19"/>
        <v/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/>
      <c r="Z185" s="104"/>
      <c r="AA185" s="105">
        <v>1</v>
      </c>
      <c r="AB185" s="103" t="s">
        <v>1284</v>
      </c>
      <c r="AC185" s="152"/>
      <c r="AD185" s="107">
        <v>0.3125</v>
      </c>
      <c r="AE185" s="105">
        <v>6235</v>
      </c>
      <c r="AF185" s="105"/>
      <c r="AG185" s="105"/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/>
      <c r="AS185" s="108"/>
      <c r="AT185" s="108"/>
      <c r="AU185" s="136"/>
      <c r="AV185" s="136"/>
      <c r="AW185" s="14"/>
      <c r="AX185" s="14"/>
      <c r="AY185" s="164">
        <f t="shared" si="14"/>
        <v>0</v>
      </c>
      <c r="AZ185" s="153"/>
      <c r="BA185" s="109"/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Produção e Intervalo</v>
      </c>
      <c r="BR185" s="19">
        <f t="shared" si="17"/>
        <v>0</v>
      </c>
      <c r="BS185" s="19">
        <f t="shared" si="18"/>
        <v>0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1285</v>
      </c>
      <c r="X187" s="104" t="s">
        <v>421</v>
      </c>
      <c r="Y187" s="129"/>
      <c r="Z187" s="104"/>
      <c r="AA187" s="105">
        <v>1</v>
      </c>
      <c r="AB187" s="103" t="s">
        <v>412</v>
      </c>
      <c r="AC187" s="152"/>
      <c r="AD187" s="107">
        <v>0.3125</v>
      </c>
      <c r="AE187" s="105">
        <v>9038</v>
      </c>
      <c r="AF187" s="105"/>
      <c r="AG187" s="105"/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/>
      <c r="AS187" s="108"/>
      <c r="AT187" s="108"/>
      <c r="AU187" s="136"/>
      <c r="AV187" s="136"/>
      <c r="AW187" s="14"/>
      <c r="AX187" s="14"/>
      <c r="AY187" s="164">
        <f t="shared" si="14"/>
        <v>0</v>
      </c>
      <c r="AZ187" s="153"/>
      <c r="BA187" s="109"/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Produção e Intervalo</v>
      </c>
      <c r="BR187" s="19">
        <f t="shared" si="17"/>
        <v>0</v>
      </c>
      <c r="BS187" s="19">
        <f t="shared" si="18"/>
        <v>0</v>
      </c>
      <c r="BT187" s="8" t="str">
        <f t="shared" si="19"/>
        <v/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1286</v>
      </c>
      <c r="X188" s="104" t="s">
        <v>421</v>
      </c>
      <c r="Y188" s="129"/>
      <c r="Z188" s="104"/>
      <c r="AA188" s="105" t="s">
        <v>593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/>
      <c r="AS188" s="108"/>
      <c r="AT188" s="108"/>
      <c r="AU188" s="136"/>
      <c r="AV188" s="136"/>
      <c r="AW188" s="14"/>
      <c r="AX188" s="14"/>
      <c r="AY188" s="164">
        <f t="shared" si="14"/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/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/>
      <c r="Z189" s="104"/>
      <c r="AA189" s="105" t="s">
        <v>593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/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/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1287</v>
      </c>
      <c r="X190" s="104" t="s">
        <v>421</v>
      </c>
      <c r="Y190" s="129"/>
      <c r="Z190" s="104"/>
      <c r="AA190" s="105">
        <v>1</v>
      </c>
      <c r="AB190" s="103" t="s">
        <v>412</v>
      </c>
      <c r="AC190" s="152"/>
      <c r="AD190" s="107">
        <v>0.3125</v>
      </c>
      <c r="AE190" s="105">
        <v>9038</v>
      </c>
      <c r="AF190" s="105"/>
      <c r="AG190" s="105"/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/>
      <c r="AS190" s="108"/>
      <c r="AT190" s="108"/>
      <c r="AU190" s="136"/>
      <c r="AV190" s="136"/>
      <c r="AW190" s="14"/>
      <c r="AX190" s="14"/>
      <c r="AY190" s="164">
        <f t="shared" si="14"/>
        <v>0</v>
      </c>
      <c r="AZ190" s="153"/>
      <c r="BA190" s="109"/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/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/>
      <c r="Z191" s="104"/>
      <c r="AA191" s="105" t="s">
        <v>593</v>
      </c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/>
      <c r="AS191" s="108"/>
      <c r="AT191" s="108"/>
      <c r="AU191" s="136"/>
      <c r="AV191" s="136"/>
      <c r="AW191" s="14"/>
      <c r="AX191" s="14"/>
      <c r="AY191" s="164">
        <f t="shared" si="14"/>
        <v>0</v>
      </c>
      <c r="AZ191" s="153"/>
      <c r="BA191" s="109"/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/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tr">
        <f>IF(BS_CONTROLE[[#This Row],[Atividade]]=0, "-", BS_CONTROLE[[#This Row],[Atividade]])</f>
        <v>CAMINHÃO DE SOLDA</v>
      </c>
      <c r="AJ193" s="9" t="str">
        <f>IF(BS_CONTROLE[[#This Row],[Atividade]]=0, "-", BS_CONTROLE[[#This Row],[Atividade]])</f>
        <v>CAMINHÃO DE SOLDA</v>
      </c>
      <c r="AK193" s="31" t="str">
        <f>BS_CONTROLE[[#This Row],[Local - Partida]]</f>
        <v>102ZKW2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/>
      <c r="AS193" s="108"/>
      <c r="AT193" s="108"/>
      <c r="AU193" s="136"/>
      <c r="AV193" s="136"/>
      <c r="AW193" s="14"/>
      <c r="AX193" s="14"/>
      <c r="AY193" s="164">
        <f t="shared" si="14"/>
        <v>0</v>
      </c>
      <c r="AZ193" s="153"/>
      <c r="BA193" s="109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Produção e Intervalo</v>
      </c>
      <c r="BR193" s="19">
        <f t="shared" si="17"/>
        <v>0</v>
      </c>
      <c r="BS193" s="19">
        <f t="shared" si="18"/>
        <v>0</v>
      </c>
      <c r="BT193" s="8" t="str">
        <f t="shared" si="19"/>
        <v/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/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/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>V93</v>
      </c>
      <c r="B200" s="102"/>
      <c r="C200" s="135" t="str">
        <f>IF(BS_CONTROLE[[#This Row],[DATA]]="","",WEEKNUM(BS_CONTROLE[[#This Row],[DATA]]))</f>
        <v/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206.38</v>
      </c>
      <c r="L200" s="105">
        <v>207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206ZST</v>
      </c>
      <c r="AO200" s="105">
        <f>IF(BS_CONTROLE[[#This Row],[SUB]]=0, "-", BS_CONTROLE[[#This Row],[SUB]])</f>
        <v>56</v>
      </c>
      <c r="AP200" s="105">
        <f>BS_CONTROLE[[#This Row],[KM - Inicio]]</f>
        <v>206.38</v>
      </c>
      <c r="AQ200" s="105">
        <f>BS_CONTROLE[[#This Row],[KM - Inicio]]</f>
        <v>206.38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</v>
      </c>
      <c r="B206" s="102"/>
      <c r="C206" s="135" t="str">
        <f>IF(BS_CONTROLE[[#This Row],[DATA]]="","",WEEKNUM(BS_CONTROLE[[#This Row],[DATA]]))</f>
        <v/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1288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1289</v>
      </c>
      <c r="J212" s="105">
        <v>48</v>
      </c>
      <c r="K212" s="105">
        <v>120</v>
      </c>
      <c r="L212" s="105"/>
      <c r="M212" s="127" t="s">
        <v>1290</v>
      </c>
      <c r="N212" s="127" t="s">
        <v>1291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1292</v>
      </c>
      <c r="W212" s="151" t="s">
        <v>1293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1294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1295</v>
      </c>
      <c r="N216" s="127" t="s">
        <v>1296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1297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1298</v>
      </c>
      <c r="C4" s="160" t="s">
        <v>1299</v>
      </c>
      <c r="D4" s="160" t="s">
        <v>1300</v>
      </c>
      <c r="E4" s="160" t="s">
        <v>1301</v>
      </c>
      <c r="F4" s="160" t="s">
        <v>4</v>
      </c>
      <c r="G4" s="160" t="s">
        <v>1302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1303</v>
      </c>
      <c r="C6" s="161">
        <v>407867</v>
      </c>
      <c r="D6" s="161" t="s">
        <v>1304</v>
      </c>
      <c r="E6" s="161" t="s">
        <v>824</v>
      </c>
      <c r="F6" s="161" t="s">
        <v>1305</v>
      </c>
      <c r="G6" s="162"/>
    </row>
    <row r="7" spans="2:7">
      <c r="B7" s="161" t="s">
        <v>1306</v>
      </c>
      <c r="C7" s="161">
        <v>293644</v>
      </c>
      <c r="D7" s="161" t="s">
        <v>1307</v>
      </c>
      <c r="E7" s="161" t="s">
        <v>824</v>
      </c>
      <c r="F7" s="161" t="s">
        <v>1305</v>
      </c>
      <c r="G7" s="162"/>
    </row>
    <row r="8" spans="2:7">
      <c r="B8" s="161" t="s">
        <v>1308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1309</v>
      </c>
      <c r="C9" s="161">
        <v>256790</v>
      </c>
      <c r="D9" s="161" t="s">
        <v>1310</v>
      </c>
      <c r="E9" s="161" t="s">
        <v>825</v>
      </c>
      <c r="F9" s="161" t="s">
        <v>1311</v>
      </c>
      <c r="G9" s="162">
        <v>46357</v>
      </c>
    </row>
    <row r="10" spans="2:7">
      <c r="B10" s="161" t="s">
        <v>1312</v>
      </c>
      <c r="C10" s="161">
        <v>265193</v>
      </c>
      <c r="D10" s="161" t="s">
        <v>1313</v>
      </c>
      <c r="E10" s="161" t="s">
        <v>826</v>
      </c>
      <c r="F10" s="161" t="s">
        <v>54</v>
      </c>
      <c r="G10" s="161" t="s">
        <v>1314</v>
      </c>
    </row>
    <row r="11" spans="2:7">
      <c r="B11" s="161" t="s">
        <v>1315</v>
      </c>
      <c r="C11" s="161">
        <v>293716</v>
      </c>
      <c r="D11" s="161" t="s">
        <v>1316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1317</v>
      </c>
      <c r="C12" s="161">
        <v>257258</v>
      </c>
      <c r="D12" s="161" t="s">
        <v>1318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1319</v>
      </c>
      <c r="C13" s="161">
        <v>371147</v>
      </c>
      <c r="D13" s="161" t="s">
        <v>1320</v>
      </c>
      <c r="E13" s="161" t="s">
        <v>827</v>
      </c>
      <c r="F13" s="161" t="s">
        <v>71</v>
      </c>
      <c r="G13" s="161" t="s">
        <v>1314</v>
      </c>
    </row>
    <row r="14" spans="2:7">
      <c r="B14" s="161" t="s">
        <v>1321</v>
      </c>
      <c r="C14" s="161">
        <v>259230</v>
      </c>
      <c r="D14" s="161" t="s">
        <v>1322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1323</v>
      </c>
      <c r="C15" s="161">
        <v>370705</v>
      </c>
      <c r="D15" s="161"/>
      <c r="E15" s="161" t="s">
        <v>827</v>
      </c>
      <c r="F15" s="161" t="s">
        <v>71</v>
      </c>
      <c r="G15" s="161" t="s">
        <v>1314</v>
      </c>
    </row>
    <row r="16" spans="2:7">
      <c r="B16" s="161" t="s">
        <v>1324</v>
      </c>
      <c r="C16" s="161">
        <v>258542</v>
      </c>
      <c r="D16" s="161" t="s">
        <v>1325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1326</v>
      </c>
      <c r="C17" s="161">
        <v>257050</v>
      </c>
      <c r="D17" s="161" t="s">
        <v>1327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1328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1329</v>
      </c>
      <c r="D4" s="163" t="s">
        <v>1330</v>
      </c>
      <c r="E4" s="163" t="s">
        <v>1331</v>
      </c>
      <c r="F4" s="160" t="s">
        <v>1332</v>
      </c>
      <c r="G4" s="163" t="s">
        <v>1333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1334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1335</v>
      </c>
      <c r="G7" s="167" t="s">
        <v>1336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1334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1334</v>
      </c>
      <c r="G9" s="167"/>
    </row>
    <row r="10" spans="2:7" ht="19.5" customHeight="1">
      <c r="B10" s="167" t="s">
        <v>1337</v>
      </c>
      <c r="C10" s="167">
        <v>9038</v>
      </c>
      <c r="D10" s="168">
        <v>46049</v>
      </c>
      <c r="E10" s="167">
        <v>15098</v>
      </c>
      <c r="F10" s="169" t="s">
        <v>1338</v>
      </c>
      <c r="G10" s="167" t="s">
        <v>1339</v>
      </c>
    </row>
    <row r="11" spans="2:7" ht="19.5" customHeight="1">
      <c r="B11" s="167" t="s">
        <v>744</v>
      </c>
      <c r="C11" s="167" t="s">
        <v>1340</v>
      </c>
      <c r="D11" s="168">
        <v>46056</v>
      </c>
      <c r="E11" s="167">
        <v>9100</v>
      </c>
      <c r="F11" s="169" t="s">
        <v>1341</v>
      </c>
      <c r="G11" s="167" t="s">
        <v>1342</v>
      </c>
    </row>
    <row r="12" spans="2:7" ht="19.5" customHeight="1">
      <c r="B12" s="167" t="s">
        <v>744</v>
      </c>
      <c r="C12" s="167" t="s">
        <v>1343</v>
      </c>
      <c r="D12" s="168">
        <v>46056</v>
      </c>
      <c r="E12" s="167">
        <v>11000</v>
      </c>
      <c r="F12" s="169" t="s">
        <v>1341</v>
      </c>
      <c r="G12" s="167" t="s">
        <v>1344</v>
      </c>
    </row>
    <row r="13" spans="2:7" ht="19.5" customHeight="1">
      <c r="B13" s="167" t="s">
        <v>744</v>
      </c>
      <c r="C13" s="167" t="s">
        <v>1345</v>
      </c>
      <c r="D13" s="168">
        <v>46056</v>
      </c>
      <c r="E13" s="167">
        <v>11000</v>
      </c>
      <c r="F13" s="169" t="s">
        <v>1341</v>
      </c>
      <c r="G13" s="167"/>
    </row>
    <row r="14" spans="2:7" ht="19.5" customHeight="1">
      <c r="B14" s="167" t="s">
        <v>744</v>
      </c>
      <c r="C14" s="167" t="s">
        <v>1346</v>
      </c>
      <c r="D14" s="168">
        <v>46056</v>
      </c>
      <c r="E14" s="167">
        <v>4000</v>
      </c>
      <c r="F14" s="169" t="s">
        <v>1334</v>
      </c>
      <c r="G14" s="167" t="s">
        <v>1347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1348</v>
      </c>
      <c r="D5" s="215"/>
      <c r="E5" s="215"/>
      <c r="F5" s="215"/>
      <c r="G5" s="215"/>
      <c r="H5" s="215"/>
      <c r="I5" s="215"/>
      <c r="J5" s="216"/>
      <c r="K5" s="217" t="s">
        <v>1349</v>
      </c>
      <c r="L5" s="218"/>
      <c r="M5" s="218"/>
      <c r="N5" s="218"/>
      <c r="O5" s="219" t="s">
        <v>1350</v>
      </c>
      <c r="P5" s="220"/>
    </row>
    <row r="6" spans="1:16" s="74" customFormat="1" ht="15" customHeight="1">
      <c r="A6" s="66" t="s">
        <v>1351</v>
      </c>
      <c r="B6" s="75" t="s">
        <v>1352</v>
      </c>
      <c r="C6" s="76" t="s">
        <v>992</v>
      </c>
      <c r="D6" s="77" t="s">
        <v>993</v>
      </c>
      <c r="E6" s="76" t="s">
        <v>1353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1354</v>
      </c>
      <c r="M6" s="80" t="s">
        <v>611</v>
      </c>
      <c r="N6" s="81" t="s">
        <v>987</v>
      </c>
      <c r="O6" s="158" t="s">
        <v>1030</v>
      </c>
      <c r="P6" s="133" t="s">
        <v>1355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1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102ZKW2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206.38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206.38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E17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1356</v>
      </c>
      <c r="V1" s="226"/>
      <c r="W1" s="226"/>
    </row>
    <row r="2" spans="1:23" ht="15" customHeight="1">
      <c r="A2" s="87" t="s">
        <v>1357</v>
      </c>
      <c r="B2" s="87" t="s">
        <v>1352</v>
      </c>
      <c r="C2" s="87" t="s">
        <v>411</v>
      </c>
      <c r="D2" s="88" t="s">
        <v>992</v>
      </c>
      <c r="E2" s="88" t="s">
        <v>4</v>
      </c>
      <c r="F2" s="88" t="s">
        <v>1351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1358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*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RECOLHIMENTO DE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PEÇAS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344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*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3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*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*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12</v>
      </c>
      <c r="W174" s="137">
        <f ca="1">_xlfn.XLOOKUP(G174&amp;$W$2,BS_CONTROLE[CHAVE],BS_CONTROLE[Quantidade_11],"-")</f>
        <v>1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864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*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*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*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511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26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3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*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12</v>
      </c>
      <c r="W191" s="137">
        <f ca="1">_xlfn.XLOOKUP(G191&amp;$W$2,BS_CONTROLE[CHAVE],BS_CONTROLE[Quantidade_11],"-")</f>
        <v>1</v>
      </c>
    </row>
    <row r="192" spans="1:23" hidden="1">
      <c r="A192" s="146" t="str">
        <f>IF(SP_SUL!Y195="","*",SP_SUL!Y195)</f>
        <v>*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26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 t="str">
        <f>IF(SP_SUL!B200="","*",SP_SUL!B200)</f>
        <v>*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206ZST</v>
      </c>
      <c r="M197" s="140">
        <f>IF(SP_SUL!J200="","*",SP_SUL!J200)</f>
        <v>56</v>
      </c>
      <c r="N197" s="144">
        <f>IF(SP_SUL!K200="","*",SP_SUL!K200)</f>
        <v>206.38</v>
      </c>
      <c r="O197" s="144">
        <f>IF(SP_SUL!L200="","*",SP_SUL!L200)</f>
        <v>207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>
        <f ca="1">_xlfn.XLOOKUP(G203&amp;$U$2,BS_CONTROLE[CHAVE],BS_CONTROLE[Quantidade_11],"-")</f>
        <v>3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26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1359</v>
      </c>
      <c r="C2" s="121" t="s">
        <v>977</v>
      </c>
      <c r="D2" s="76" t="s">
        <v>979</v>
      </c>
      <c r="E2" s="76" t="s">
        <v>1360</v>
      </c>
      <c r="F2" s="99" t="s">
        <v>1361</v>
      </c>
      <c r="G2" s="76" t="s">
        <v>1362</v>
      </c>
      <c r="H2" s="76" t="s">
        <v>1363</v>
      </c>
      <c r="I2" s="76" t="s">
        <v>1364</v>
      </c>
      <c r="J2" s="76" t="s">
        <v>1365</v>
      </c>
      <c r="K2" s="78" t="s">
        <v>1366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*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*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*</v>
      </c>
      <c r="J164" s="96">
        <f>IF(SP_SUL!AA168="","*",SP_SUL!AA168)</f>
        <v>1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*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-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-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*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*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-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-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*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*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*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*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*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-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-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*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*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-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*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*</v>
      </c>
      <c r="I196" s="95" t="str">
        <f>IF(SP_SUL!AC200="","*",SP_SUL!AC200)</f>
        <v>*</v>
      </c>
      <c r="J196" s="96">
        <f>IF(SP_SUL!AA200="","*",SP_SUL!AA200)</f>
        <v>1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E17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2026-02-06T19:29:21Z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