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67" documentId="8_{B6337239-1A00-434D-AAD0-422EA1FEB5AE}" xr6:coauthVersionLast="47" xr6:coauthVersionMax="47" xr10:uidLastSave="{114C38AC-4EA5-4653-8D72-B9DF4959B3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 a="1"/>
  <c r="N30" i="1" s="1"/>
  <c r="M30" i="1" a="1"/>
  <c r="M30" i="1" s="1"/>
  <c r="C30" i="1"/>
  <c r="A30" i="1"/>
  <c r="N26" i="1" a="1"/>
  <c r="N26" i="1" s="1"/>
  <c r="M26" i="1" a="1"/>
  <c r="M26" i="1" s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E107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2" i="11" l="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<sst xmlns="http://schemas.openxmlformats.org/spreadsheetml/2006/main" count="4751" uniqueCount="1291">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</sst>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0" tableBorderDxfId="39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8"/>
    <tableColumn id="8" xr3:uid="{69D5AC3B-4F64-4F8F-AD2A-0AD158918DDD}" name="CORRELATO" dataDxfId="3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D26" activePane="bottomRight" state="frozen"/>
      <selection pane="bottomRight" activeCell="V30" sqref="V30:AG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 t="s">
        <v>973</v>
      </c>
      <c r="BN10" s="15" t="s">
        <v>1003</v>
      </c>
      <c r="BO10" s="166" t="s">
        <v>1061</v>
      </c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MecanizaçãoAtivos</v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1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>
        <v>1</v>
      </c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 t="s">
        <v>1233</v>
      </c>
      <c r="BL11" s="16"/>
      <c r="BM11" s="15" t="s">
        <v>981</v>
      </c>
      <c r="BN11" s="15" t="s">
        <v>981</v>
      </c>
      <c r="BO11" s="166" t="s">
        <v>981</v>
      </c>
      <c r="BP11" s="17"/>
      <c r="BQ11" s="13" t="str">
        <f t="shared" si="3"/>
        <v>Aderente</v>
      </c>
      <c r="BR11" s="19">
        <f t="shared" si="4"/>
        <v>1.333333333333333</v>
      </c>
      <c r="BS11" s="19">
        <f t="shared" si="5"/>
        <v>1</v>
      </c>
      <c r="BT11" s="226" t="str">
        <f t="shared" si="6"/>
        <v>OKOK</v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>
        <v>312</v>
      </c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1236</v>
      </c>
      <c r="BK12" s="17" t="s">
        <v>1236</v>
      </c>
      <c r="BL12" s="16"/>
      <c r="BM12" s="15" t="s">
        <v>981</v>
      </c>
      <c r="BN12" s="15" t="s">
        <v>981</v>
      </c>
      <c r="BO12" s="166" t="s">
        <v>981</v>
      </c>
      <c r="BP12" s="17"/>
      <c r="BQ12" s="13" t="str">
        <f t="shared" si="3"/>
        <v>Aderente</v>
      </c>
      <c r="BR12" s="19">
        <f t="shared" si="4"/>
        <v>1.333333333333333</v>
      </c>
      <c r="BS12" s="19">
        <f t="shared" si="5"/>
        <v>1</v>
      </c>
      <c r="BT12" s="226" t="str">
        <f t="shared" si="6"/>
        <v>OKOK</v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>
        <v>0.53402777777777777</v>
      </c>
      <c r="AT14" s="39">
        <v>0.5756944444444444</v>
      </c>
      <c r="AU14" s="39"/>
      <c r="AV14" s="39"/>
      <c r="AW14" s="39"/>
      <c r="AX14" s="39"/>
      <c r="AY14" s="320">
        <f t="shared" si="2"/>
        <v>4.166666666666663E-2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2</v>
      </c>
      <c r="BI14" s="17"/>
      <c r="BJ14" s="17" t="s">
        <v>1244</v>
      </c>
      <c r="BK14" s="17" t="s">
        <v>1244</v>
      </c>
      <c r="BL14" s="16"/>
      <c r="BM14" s="15" t="s">
        <v>981</v>
      </c>
      <c r="BN14" s="15" t="s">
        <v>981</v>
      </c>
      <c r="BO14" s="166" t="s">
        <v>981</v>
      </c>
      <c r="BP14" s="17"/>
      <c r="BQ14" s="13" t="str">
        <f t="shared" si="3"/>
        <v>Intervalo</v>
      </c>
      <c r="BR14" s="19">
        <f t="shared" si="4"/>
        <v>0.99999999999999911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V8045993</v>
      </c>
      <c r="B26" s="172">
        <v>45993</v>
      </c>
      <c r="C26" s="8">
        <f>IF(BS_CONTROLE[[#This Row],[DATA]]="","",WEEKNUM(BS_CONTROLE[[#This Row],[DATA]]))</f>
        <v>49</v>
      </c>
      <c r="D26" s="52" t="s">
        <v>804</v>
      </c>
      <c r="E26" s="365">
        <v>237</v>
      </c>
      <c r="F26" s="173" t="s">
        <v>812</v>
      </c>
      <c r="G26" s="9" t="str">
        <f>IF(D26="","*",VLOOKUP(F26,BS_ATIVIDADE[#All],3,FALSE))</f>
        <v>OUTROS</v>
      </c>
      <c r="H26" s="174" t="s">
        <v>469</v>
      </c>
      <c r="I26" s="174" t="s">
        <v>492</v>
      </c>
      <c r="J26" s="218">
        <v>78</v>
      </c>
      <c r="K26" s="218">
        <v>252</v>
      </c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6" s="174">
        <v>0.35416666666666669</v>
      </c>
      <c r="P26" s="174">
        <v>4.1666666666666664E-2</v>
      </c>
      <c r="Q26" s="84">
        <v>1</v>
      </c>
      <c r="R26" s="10" t="str">
        <f>IFERROR(_xlfn.XLOOKUP(F26, BS_ATIVIDADE[ATIVIDADE],BS_ATIVIDADE[UNIDADE] ), "*")</f>
        <v>BINÁRIO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" s="81" t="str">
        <f>IFERROR(_xlfn.XLOOKUP(J26, BASE_MAPA!$E$2:$E$359, BASE_MAPA!$J$2:$J$359), "ERRO")</f>
        <v>ITIRAPINA - BAURU</v>
      </c>
      <c r="V26" s="218" t="s">
        <v>1242</v>
      </c>
      <c r="W26" s="218" t="s">
        <v>1243</v>
      </c>
      <c r="X26" s="219" t="s">
        <v>957</v>
      </c>
      <c r="Y26" s="159"/>
      <c r="Z26" s="159"/>
      <c r="AA26" s="218" t="s">
        <v>609</v>
      </c>
      <c r="AB26" s="173" t="s">
        <v>609</v>
      </c>
      <c r="AC26" s="173" t="s">
        <v>609</v>
      </c>
      <c r="AD26" s="323" t="s">
        <v>609</v>
      </c>
      <c r="AE26" s="218" t="s">
        <v>609</v>
      </c>
      <c r="AF26" s="218" t="s">
        <v>609</v>
      </c>
      <c r="AG26" s="218" t="s">
        <v>609</v>
      </c>
      <c r="AH26" s="49"/>
      <c r="AI26" s="143" t="str">
        <f>IF(BS_CONTROLE[[#This Row],[Atividade]]=0, "-", BS_CONTROLE[[#This Row],[Atividade]])</f>
        <v>INSPEÇÃO RIV</v>
      </c>
      <c r="AJ26" s="9" t="str">
        <f>IF(D26="","*",VLOOKUP(AI26,BS_ATIVIDADE[#Data],3,FALSE))</f>
        <v>OUTROS</v>
      </c>
      <c r="AK26" s="285" t="str">
        <f>IF(BS_CONTROLE[[#This Row],[Local - Partida]]=0, "-", BS_CONTROLE[[#This Row],[Local - Partida]])</f>
        <v>ZDK</v>
      </c>
      <c r="AL26" s="285" t="str">
        <f>IF(BS_CONTROLE[[#This Row],[Local - Encerramento]]=0, "-", BS_CONTROLE[[#This Row],[Local - Encerramento]])</f>
        <v>ZPD</v>
      </c>
      <c r="AM26" s="285" t="str">
        <f>IF(BS_CONTROLE[[#This Row],[Entre - Estações]]=0, "-", BS_CONTROLE[[#This Row],[Entre - Estações]])</f>
        <v>ZDK</v>
      </c>
      <c r="AN26" s="285" t="str">
        <f>IF(BS_CONTROLE[[#This Row],[SB]]=0, "-", BS_CONTROLE[[#This Row],[SB]])</f>
        <v>ZDK1</v>
      </c>
      <c r="AO26" s="286">
        <f>IF(BS_CONTROLE[[#This Row],[SUB]]=0, "-", BS_CONTROLE[[#This Row],[SUB]])</f>
        <v>78</v>
      </c>
      <c r="AP26" s="287">
        <f>IF(BS_CONTROLE[[#This Row],[KM - Inicio]]=0, "-", BS_CONTROLE[[#This Row],[KM - Inicio]])</f>
        <v>252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>
        <f t="shared" si="2"/>
        <v>0</v>
      </c>
      <c r="AZ26" s="14"/>
      <c r="BA26" s="72"/>
      <c r="BB26" s="10" t="str">
        <f>IFERROR(_xlfn.XLOOKUP(AI26, BS_ATIVIDADE[ATIVIDADE],BS_ATIVIDADE[UNIDADE] ), "*")</f>
        <v>BINÁRIO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" s="11" t="str">
        <f>IFERROR(_xlfn.XLOOKUP(AO26, BASE_MAPA!$E$2:$E$359, BASE_MAPA!$J$2:$J$359), "ERRO")</f>
        <v>ITIRAPINA - BAURU</v>
      </c>
      <c r="BF26" s="288" t="str">
        <f>IF(BS_CONTROLE[[#This Row],[Responsavel pelo boletim]]=0, "-", BS_CONTROLE[[#This Row],[Responsavel pelo boletim]])</f>
        <v>Fernanda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226" t="str">
        <f t="shared" si="6"/>
        <v/>
      </c>
    </row>
    <row r="27" spans="1:72">
      <c r="A27" s="51" t="str">
        <f t="shared" si="1"/>
        <v>E1745993</v>
      </c>
      <c r="B27" s="172">
        <v>45993</v>
      </c>
      <c r="C27" s="8">
        <f>IF(BS_CONTROLE[[#This Row],[DATA]]="","",WEEKNUM(BS_CONTROLE[[#This Row],[DATA]]))</f>
        <v>49</v>
      </c>
      <c r="D27" s="52" t="s">
        <v>750</v>
      </c>
      <c r="E27" s="321">
        <v>313</v>
      </c>
      <c r="F27" s="173" t="s">
        <v>611</v>
      </c>
      <c r="G27" s="9" t="str">
        <f>IF(D27="","*",VLOOKUP(F27,BS_ATIVIDADE[#All],3,FALSE))</f>
        <v>CAMINHÂO - SOLDA</v>
      </c>
      <c r="H27" s="174" t="s">
        <v>470</v>
      </c>
      <c r="I27" s="174" t="s">
        <v>470</v>
      </c>
      <c r="J27" s="218">
        <v>78</v>
      </c>
      <c r="K27" s="218">
        <v>251</v>
      </c>
      <c r="L27" s="84">
        <v>244</v>
      </c>
      <c r="M27" s="218" t="s">
        <v>1261</v>
      </c>
      <c r="N27" s="218" t="s">
        <v>1262</v>
      </c>
      <c r="O27" s="174">
        <v>0.375</v>
      </c>
      <c r="P27" s="174">
        <v>0.125</v>
      </c>
      <c r="Q27" s="84">
        <v>3</v>
      </c>
      <c r="R27" s="10" t="str">
        <f>IFERROR(_xlfn.XLOOKUP(F27, BS_ATIVIDADE[ATIVIDADE],BS_ATIVIDADE[UNIDADE] ), "*")</f>
        <v>Nº DE SOLDA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ITIRAPINA - BAURU</v>
      </c>
      <c r="V27" s="199" t="s">
        <v>1263</v>
      </c>
      <c r="W27" s="174" t="s">
        <v>1264</v>
      </c>
      <c r="X27" s="219" t="s">
        <v>957</v>
      </c>
      <c r="Y27" s="159"/>
      <c r="Z27" s="159" t="s">
        <v>953</v>
      </c>
      <c r="AA27" s="84">
        <v>1</v>
      </c>
      <c r="AB27" s="71" t="s">
        <v>948</v>
      </c>
      <c r="AC27" s="71" t="s">
        <v>943</v>
      </c>
      <c r="AD27" s="174">
        <v>0.33333333333333331</v>
      </c>
      <c r="AE27" s="84">
        <v>6251</v>
      </c>
      <c r="AF27" s="84" t="s">
        <v>609</v>
      </c>
      <c r="AG27" s="84" t="s">
        <v>609</v>
      </c>
      <c r="AH27" s="49"/>
      <c r="AI27" s="143" t="str">
        <f>IF(BS_CONTROLE[[#This Row],[Atividade]]=0, "-", BS_CONTROLE[[#This Row],[Atividade]])</f>
        <v>CAMINHÃO DE SOLDA</v>
      </c>
      <c r="AJ27" s="9" t="str">
        <f>IF(D27="","*",VLOOKUP(AI27,BS_ATIVIDADE[#Data],3,FALSE))</f>
        <v>CAMINHÂO - SOLDA</v>
      </c>
      <c r="AK27" s="285" t="str">
        <f>IF(BS_CONTROLE[[#This Row],[Local - Partida]]=0, "-", BS_CONTROLE[[#This Row],[Local - Partida]])</f>
        <v>ZDK1</v>
      </c>
      <c r="AL27" s="285" t="str">
        <f>IF(BS_CONTROLE[[#This Row],[Local - Encerramento]]=0, "-", BS_CONTROLE[[#This Row],[Local - Encerramento]])</f>
        <v>ZDK1</v>
      </c>
      <c r="AM27" s="285" t="str">
        <f>IF(BS_CONTROLE[[#This Row],[Entre - Estações]]=0, "-", BS_CONTROLE[[#This Row],[Entre - Estações]])</f>
        <v>ZDK-ZVT</v>
      </c>
      <c r="AN27" s="285" t="str">
        <f>IF(BS_CONTROLE[[#This Row],[SB]]=0, "-", BS_CONTROLE[[#This Row],[SB]])</f>
        <v>ZDK1/ZDKZVT</v>
      </c>
      <c r="AO27" s="286">
        <f>IF(BS_CONTROLE[[#This Row],[SUB]]=0, "-", BS_CONTROLE[[#This Row],[SUB]])</f>
        <v>78</v>
      </c>
      <c r="AP27" s="287">
        <f>IF(BS_CONTROLE[[#This Row],[KM - Inicio]]=0, "-", BS_CONTROLE[[#This Row],[KM - Inicio]])</f>
        <v>251</v>
      </c>
      <c r="AQ27" s="287">
        <f>IF(BS_CONTROLE[[#This Row],[KM - Fim]]=0, "-", BS_CONTROLE[[#This Row],[KM - Fim]])</f>
        <v>244</v>
      </c>
      <c r="AR27" s="39"/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Nº DE SOLDA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ITIRAPINA - BAURU</v>
      </c>
      <c r="BF27" s="288" t="str">
        <f>IF(BS_CONTROLE[[#This Row],[Responsavel pelo boletim]]=0, "-", BS_CONTROLE[[#This Row],[Responsavel pelo boletim]])</f>
        <v>Higor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>
      <c r="A28" s="51" t="str">
        <f t="shared" si="1"/>
        <v>W5345993</v>
      </c>
      <c r="B28" s="172">
        <v>45993</v>
      </c>
      <c r="C28" s="8">
        <f>IF(BS_CONTROLE[[#This Row],[DATA]]="","",WEEKNUM(BS_CONTROLE[[#This Row],[DATA]]))</f>
        <v>49</v>
      </c>
      <c r="D28" s="52" t="s">
        <v>829</v>
      </c>
      <c r="E28" s="321">
        <v>282</v>
      </c>
      <c r="F28" s="173" t="s">
        <v>623</v>
      </c>
      <c r="G28" s="9" t="str">
        <f>IF(D28="","*",VLOOKUP(F28,BS_ATIVIDADE[#All],3,FALSE))</f>
        <v>OUTROS</v>
      </c>
      <c r="H28" s="174" t="s">
        <v>155</v>
      </c>
      <c r="I28" s="174" t="s">
        <v>170</v>
      </c>
      <c r="J28" s="218">
        <v>101</v>
      </c>
      <c r="K28" s="218">
        <v>1290</v>
      </c>
      <c r="L28" s="84" t="s">
        <v>609</v>
      </c>
      <c r="M28" s="205" t="s">
        <v>1265</v>
      </c>
      <c r="N28" s="205" t="s">
        <v>1266</v>
      </c>
      <c r="O28" s="174">
        <v>0.33333333333333331</v>
      </c>
      <c r="P28" s="174">
        <v>4.1666666666666664E-2</v>
      </c>
      <c r="Q28" s="84">
        <v>1</v>
      </c>
      <c r="R28" s="10" t="str">
        <f>IFERROR(_xlfn.XLOOKUP(F28, BS_ATIVIDADE[ATIVIDADE],BS_ATIVIDADE[UNIDADE] ), "*")</f>
        <v>BINÁRIO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" s="81" t="str">
        <f>IFERROR(_xlfn.XLOOKUP(J28, BASE_MAPA!$E$2:$E$359, BASE_MAPA!$J$2:$J$359), "ERRO")</f>
        <v>PORTO NACIONAL - OURO VERDE</v>
      </c>
      <c r="V28" s="199" t="s">
        <v>1267</v>
      </c>
      <c r="W28" s="174" t="s">
        <v>1268</v>
      </c>
      <c r="X28" s="219" t="s">
        <v>957</v>
      </c>
      <c r="Y28" s="159"/>
      <c r="Z28" s="159" t="s">
        <v>958</v>
      </c>
      <c r="AA28" s="84" t="s">
        <v>609</v>
      </c>
      <c r="AB28" s="71" t="s">
        <v>948</v>
      </c>
      <c r="AC28" s="71" t="s">
        <v>609</v>
      </c>
      <c r="AD28" s="174">
        <v>0.29166666666666669</v>
      </c>
      <c r="AE28" s="84">
        <v>9220</v>
      </c>
      <c r="AF28" s="84" t="s">
        <v>609</v>
      </c>
      <c r="AG28" s="84" t="s">
        <v>609</v>
      </c>
      <c r="AH28" s="49"/>
      <c r="AI28" s="143" t="str">
        <f>IF(BS_CONTROLE[[#This Row],[Atividade]]=0, "-", BS_CONTROLE[[#This Row],[Atividade]])</f>
        <v>DESLOCAMENTO</v>
      </c>
      <c r="AJ28" s="9" t="str">
        <f>IF(D28="","*",VLOOKUP(AI28,BS_ATIVIDADE[#Data],3,FALSE))</f>
        <v>OUTROS</v>
      </c>
      <c r="AK28" s="285" t="str">
        <f>IF(BS_CONTROLE[[#This Row],[Local - Partida]]=0, "-", BS_CONTROLE[[#This Row],[Local - Partida]])</f>
        <v>PUR</v>
      </c>
      <c r="AL28" s="285" t="str">
        <f>IF(BS_CONTROLE[[#This Row],[Local - Encerramento]]=0, "-", BS_CONTROLE[[#This Row],[Local - Encerramento]])</f>
        <v>PJG</v>
      </c>
      <c r="AM28" s="285" t="str">
        <f>IF(BS_CONTROLE[[#This Row],[Entre - Estações]]=0, "-", BS_CONTROLE[[#This Row],[Entre - Estações]])</f>
        <v>PUR-PJG</v>
      </c>
      <c r="AN28" s="285" t="str">
        <f>IF(BS_CONTROLE[[#This Row],[SB]]=0, "-", BS_CONTROLE[[#This Row],[SB]])</f>
        <v>PURPJG</v>
      </c>
      <c r="AO28" s="286">
        <f>IF(BS_CONTROLE[[#This Row],[SUB]]=0, "-", BS_CONTROLE[[#This Row],[SUB]])</f>
        <v>101</v>
      </c>
      <c r="AP28" s="287">
        <f>IF(BS_CONTROLE[[#This Row],[KM - Inicio]]=0, "-", BS_CONTROLE[[#This Row],[KM - Inicio]])</f>
        <v>1290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>
        <f t="shared" si="2"/>
        <v>0</v>
      </c>
      <c r="AZ28" s="14"/>
      <c r="BA28" s="72"/>
      <c r="BB28" s="10" t="str">
        <f>IFERROR(_xlfn.XLOOKUP(AI28, BS_ATIVIDADE[ATIVIDADE],BS_ATIVIDADE[UNIDADE] ), "*")</f>
        <v>BINÁRIO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" s="11" t="str">
        <f>IFERROR(_xlfn.XLOOKUP(AO28, BASE_MAPA!$E$2:$E$359, BASE_MAPA!$J$2:$J$359), "ERRO")</f>
        <v>PORTO NACIONAL - OURO VERDE</v>
      </c>
      <c r="BF28" s="288" t="str">
        <f>IF(BS_CONTROLE[[#This Row],[Responsavel pelo boletim]]=0, "-", BS_CONTROLE[[#This Row],[Responsavel pelo boletim]])</f>
        <v>Francyslaine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226" t="str">
        <f t="shared" si="6"/>
        <v/>
      </c>
    </row>
    <row r="29" spans="1:72">
      <c r="A29" s="51" t="str">
        <f t="shared" si="1"/>
        <v>W9445993</v>
      </c>
      <c r="B29" s="172">
        <v>45993</v>
      </c>
      <c r="C29" s="8">
        <f>IF(BS_CONTROLE[[#This Row],[DATA]]="","",WEEKNUM(BS_CONTROLE[[#This Row],[DATA]]))</f>
        <v>49</v>
      </c>
      <c r="D29" s="52" t="s">
        <v>846</v>
      </c>
      <c r="E29" s="321">
        <v>359</v>
      </c>
      <c r="F29" s="173" t="s">
        <v>753</v>
      </c>
      <c r="G29" s="9" t="str">
        <f>IF(D29="","*",VLOOKUP(F29,BS_ATIVIDADE[#All],3,FALSE))</f>
        <v>OUTROS</v>
      </c>
      <c r="H29" s="174" t="s">
        <v>307</v>
      </c>
      <c r="I29" s="174" t="s">
        <v>337</v>
      </c>
      <c r="J29" s="218">
        <v>103</v>
      </c>
      <c r="K29" s="218">
        <v>1882</v>
      </c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" s="174">
        <v>0.375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" s="81" t="str">
        <f>IFERROR(_xlfn.XLOOKUP(J29, BASE_MAPA!$E$2:$E$359, BASE_MAPA!$J$2:$J$359), "ERRO")</f>
        <v>OURO VERDE - LIGAÇÃO</v>
      </c>
      <c r="V29" s="199" t="s">
        <v>1269</v>
      </c>
      <c r="W29" s="174" t="s">
        <v>1270</v>
      </c>
      <c r="X29" s="219" t="s">
        <v>957</v>
      </c>
      <c r="Y29" s="159"/>
      <c r="Z29" s="159" t="s">
        <v>953</v>
      </c>
      <c r="AA29" s="84">
        <v>1</v>
      </c>
      <c r="AB29" s="71" t="s">
        <v>948</v>
      </c>
      <c r="AC29" s="71" t="s">
        <v>609</v>
      </c>
      <c r="AD29" s="174">
        <v>0.29166666666666669</v>
      </c>
      <c r="AE29" s="84">
        <v>9406</v>
      </c>
      <c r="AF29" s="84" t="s">
        <v>609</v>
      </c>
      <c r="AG29" s="84" t="s">
        <v>609</v>
      </c>
      <c r="AH29" s="49"/>
      <c r="AI29" s="143" t="str">
        <f>IF(BS_CONTROLE[[#This Row],[Atividade]]=0, "-", BS_CONTROLE[[#This Row],[Atividade]])</f>
        <v>OUTRAS ATIVIDADES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PSG</v>
      </c>
      <c r="AL29" s="285" t="str">
        <f>IF(BS_CONTROLE[[#This Row],[Local - Encerramento]]=0, "-", BS_CONTROLE[[#This Row],[Local - Encerramento]])</f>
        <v>PPR</v>
      </c>
      <c r="AM29" s="285" t="str">
        <f>IF(BS_CONTROLE[[#This Row],[Entre - Estações]]=0, "-", BS_CONTROLE[[#This Row],[Entre - Estações]])</f>
        <v>POA-PAM</v>
      </c>
      <c r="AN29" s="285" t="str">
        <f>IF(BS_CONTROLE[[#This Row],[SB]]=0, "-", BS_CONTROLE[[#This Row],[SB]])</f>
        <v>POAPAM</v>
      </c>
      <c r="AO29" s="286">
        <f>IF(BS_CONTROLE[[#This Row],[SUB]]=0, "-", BS_CONTROLE[[#This Row],[SUB]])</f>
        <v>103</v>
      </c>
      <c r="AP29" s="287">
        <f>IF(BS_CONTROLE[[#This Row],[KM - Inicio]]=0, "-", BS_CONTROLE[[#This Row],[KM - Inicio]])</f>
        <v>1882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" s="11" t="str">
        <f>IFERROR(_xlfn.XLOOKUP(AO29, BASE_MAPA!$E$2:$E$359, BASE_MAPA!$J$2:$J$359), "ERRO")</f>
        <v>OURO VERDE - LIGAÇÃO</v>
      </c>
      <c r="BF29" s="288" t="str">
        <f>IF(BS_CONTROLE[[#This Row],[Responsavel pelo boletim]]=0, "-", BS_CONTROLE[[#This Row],[Responsavel pelo boletim]])</f>
        <v xml:space="preserve">Lucas 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>
      <c r="A30" s="51" t="str">
        <f t="shared" ref="A30" si="7">D30&amp;B30</f>
        <v/>
      </c>
      <c r="B30" s="172"/>
      <c r="C30" s="8" t="str">
        <f>IF(BS_CONTROLE[[#This Row],[DATA]]="","",WEEKNUM(BS_CONTROLE[[#This Row],[DATA]]))</f>
        <v/>
      </c>
      <c r="D30" s="52"/>
      <c r="E30" s="321"/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6:K26 J28:K400" name="Range1_8_1"/>
    <protectedRange sqref="O408:Q450 O15:Q18 O21:Q21 O23:Q23 O26:Q26 O28:Q400" name="Range1_9_1"/>
    <protectedRange sqref="V408:Y450 Y6:Y12 X13:Y14 V21:Y21 V15:Y18 Y19:Y20 Y23:Y25 V31:Y400 Y30 X26:Y26 Y27:Y28" name="Range1_11_1"/>
    <protectedRange sqref="Z408:AD450 Z6:Z15 Z21:AD21 Z16:AD18 Z31:AD400 Z23:Z26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6:W26" name="Range1_11_1_2"/>
    <protectedRange sqref="AA14:AE14 AA26:AE26" name="Range1_1_7_35_1_3_6_1"/>
    <protectedRange sqref="AF14 AF26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7:K27" name="Range1_8_1_5"/>
    <protectedRange sqref="O27:Q27" name="Range1_9_1_6"/>
    <protectedRange sqref="V30:X30 V27:X27" name="Range1_11_1_6"/>
    <protectedRange sqref="Z30:AD30 Z27:AD27" name="Range1_12_1_5"/>
    <protectedRange sqref="V28:X28" name="Range1_11_1_7"/>
    <protectedRange sqref="Z28:AD28" name="Range1_12_1_6"/>
    <protectedRange sqref="V29:Y29" name="Range1_11_1_8"/>
    <protectedRange sqref="Z29:AD29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6" priority="18672" operator="equal">
      <formula>"ERRO"</formula>
    </cfRule>
  </conditionalFormatting>
  <conditionalFormatting sqref="X4 Y475:Y550 Y408:Z474 Y1:Z18 Y21:Z21 Y31:Z400 Y23:Z26">
    <cfRule type="cellIs" dxfId="395" priority="18661" operator="equal">
      <formula>"OPORTUNIDADE"</formula>
    </cfRule>
  </conditionalFormatting>
  <conditionalFormatting sqref="AZ6:AZ522">
    <cfRule type="expression" dxfId="394" priority="18656">
      <formula>$BU6=1</formula>
    </cfRule>
  </conditionalFormatting>
  <conditionalFormatting sqref="BQ6:BQ599">
    <cfRule type="cellIs" dxfId="393" priority="18667" operator="equal">
      <formula>"Produção e Intervalo"</formula>
    </cfRule>
    <cfRule type="cellIs" dxfId="392" priority="18668" operator="equal">
      <formula>"Aderente"</formula>
    </cfRule>
    <cfRule type="cellIs" dxfId="391" priority="18669" operator="equal">
      <formula>"Intervalo"</formula>
    </cfRule>
    <cfRule type="cellIs" dxfId="390" priority="18670" operator="equal">
      <formula>"Produção"</formula>
    </cfRule>
    <cfRule type="cellIs" dxfId="389" priority="18671" operator="equal">
      <formula>"ERRO"</formula>
    </cfRule>
  </conditionalFormatting>
  <conditionalFormatting sqref="BR6:BS552">
    <cfRule type="cellIs" dxfId="388" priority="18649" operator="equal">
      <formula>"*"</formula>
    </cfRule>
    <cfRule type="cellIs" dxfId="387" priority="18650" operator="greaterThanOrEqual">
      <formula>1</formula>
    </cfRule>
    <cfRule type="cellIs" dxfId="386" priority="18651" operator="lessThan">
      <formula>1</formula>
    </cfRule>
  </conditionalFormatting>
  <conditionalFormatting sqref="X475:X522 Y475:Y550 Y408:Z474 Y6:Z18 Y21:Z21 Y31:Z400 Y23:Z26">
    <cfRule type="cellIs" dxfId="385" priority="18597" operator="equal">
      <formula>"NÃO"</formula>
    </cfRule>
    <cfRule type="cellIs" dxfId="384" priority="18598" operator="equal">
      <formula>"SIM"</formula>
    </cfRule>
  </conditionalFormatting>
  <conditionalFormatting sqref="X475:X522">
    <cfRule type="cellIs" dxfId="383" priority="18596" operator="equal">
      <formula>"OPORTUNIDADE"</formula>
    </cfRule>
  </conditionalFormatting>
  <conditionalFormatting sqref="Z475:Z522">
    <cfRule type="cellIs" dxfId="382" priority="18594" operator="equal">
      <formula>"NÃO"</formula>
    </cfRule>
    <cfRule type="cellIs" dxfId="381" priority="18595" operator="equal">
      <formula>"SIM"</formula>
    </cfRule>
  </conditionalFormatting>
  <conditionalFormatting sqref="Z475:Z522">
    <cfRule type="cellIs" dxfId="380" priority="18593" operator="equal">
      <formula>"OPORTUNIDADE"</formula>
    </cfRule>
  </conditionalFormatting>
  <conditionalFormatting sqref="Y1048575:Y1048576">
    <cfRule type="cellIs" dxfId="379" priority="18478" operator="equal">
      <formula>"OPORTUNIDADE"</formula>
    </cfRule>
  </conditionalFormatting>
  <conditionalFormatting sqref="Y1048575:Y1048576">
    <cfRule type="cellIs" dxfId="378" priority="18476" operator="equal">
      <formula>"NÃO"</formula>
    </cfRule>
    <cfRule type="cellIs" dxfId="377" priority="18477" operator="equal">
      <formula>"SIM"</formula>
    </cfRule>
  </conditionalFormatting>
  <conditionalFormatting sqref="Z523:Z548">
    <cfRule type="cellIs" dxfId="376" priority="18213" operator="equal">
      <formula>"OPORTUNIDADE"</formula>
    </cfRule>
  </conditionalFormatting>
  <conditionalFormatting sqref="Z523:Z548">
    <cfRule type="cellIs" dxfId="375" priority="18211" operator="equal">
      <formula>"NÃO"</formula>
    </cfRule>
    <cfRule type="cellIs" dxfId="374" priority="18212" operator="equal">
      <formula>"SIM"</formula>
    </cfRule>
  </conditionalFormatting>
  <conditionalFormatting sqref="X549">
    <cfRule type="cellIs" dxfId="373" priority="18199" operator="equal">
      <formula>"NÃO"</formula>
    </cfRule>
    <cfRule type="cellIs" dxfId="372" priority="18200" operator="equal">
      <formula>"SIM"</formula>
    </cfRule>
  </conditionalFormatting>
  <conditionalFormatting sqref="X549">
    <cfRule type="cellIs" dxfId="371" priority="18198" operator="equal">
      <formula>"OPORTUNIDADE"</formula>
    </cfRule>
  </conditionalFormatting>
  <conditionalFormatting sqref="Z549">
    <cfRule type="cellIs" dxfId="370" priority="18196" operator="equal">
      <formula>"NÃO"</formula>
    </cfRule>
    <cfRule type="cellIs" dxfId="369" priority="18197" operator="equal">
      <formula>"SIM"</formula>
    </cfRule>
  </conditionalFormatting>
  <conditionalFormatting sqref="Z549">
    <cfRule type="cellIs" dxfId="368" priority="18195" operator="equal">
      <formula>"OPORTUNIDADE"</formula>
    </cfRule>
  </conditionalFormatting>
  <conditionalFormatting sqref="BI549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05">
      <iconSet showValue="0">
        <cfvo type="percent" val="0"/>
        <cfvo type="num" val="1"/>
        <cfvo type="num" val="1" gte="0"/>
      </iconSet>
    </cfRule>
    <cfRule type="iconSet" priority="182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67" priority="18815">
      <formula>$BU492=1</formula>
    </cfRule>
  </conditionalFormatting>
  <conditionalFormatting sqref="AZ525:AZ549">
    <cfRule type="expression" dxfId="366" priority="18975">
      <formula>$BU497=1</formula>
    </cfRule>
  </conditionalFormatting>
  <conditionalFormatting sqref="BI523:BI548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78">
      <iconSet showValue="0">
        <cfvo type="percent" val="0"/>
        <cfvo type="num" val="1"/>
        <cfvo type="num" val="1" gte="0"/>
      </iconSet>
    </cfRule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5" priority="13610" operator="equal">
      <formula>"*"</formula>
    </cfRule>
    <cfRule type="cellIs" dxfId="364" priority="13611" operator="greaterThanOrEqual">
      <formula>1</formula>
    </cfRule>
    <cfRule type="cellIs" dxfId="363" priority="13612" operator="lessThan">
      <formula>1</formula>
    </cfRule>
  </conditionalFormatting>
  <conditionalFormatting sqref="BI6:BI522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00">
      <iconSet showValue="0">
        <cfvo type="percent" val="0"/>
        <cfvo type="num" val="1"/>
        <cfvo type="num" val="1" gte="0"/>
      </iconSet>
    </cfRule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K6 BK13 BK16:BK599">
    <cfRule type="iconSet" priority="19018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2" priority="318" operator="equal">
      <formula>"OPORTUNIDADE"</formula>
    </cfRule>
  </conditionalFormatting>
  <conditionalFormatting sqref="Y401:Z407">
    <cfRule type="cellIs" dxfId="361" priority="316" operator="equal">
      <formula>"NÃO"</formula>
    </cfRule>
    <cfRule type="cellIs" dxfId="360" priority="317" operator="equal">
      <formula>"SIM"</formula>
    </cfRule>
  </conditionalFormatting>
  <conditionalFormatting sqref="Z404">
    <cfRule type="cellIs" dxfId="359" priority="315" operator="equal">
      <formula>"OPORTUNIDADE"</formula>
    </cfRule>
  </conditionalFormatting>
  <conditionalFormatting sqref="Z404">
    <cfRule type="cellIs" dxfId="358" priority="313" operator="equal">
      <formula>"NÃO"</formula>
    </cfRule>
    <cfRule type="cellIs" dxfId="357" priority="314" operator="equal">
      <formula>"SIM"</formula>
    </cfRule>
  </conditionalFormatting>
  <conditionalFormatting sqref="Z404">
    <cfRule type="cellIs" dxfId="356" priority="312" operator="equal">
      <formula>"OPORTUNIDADE"</formula>
    </cfRule>
  </conditionalFormatting>
  <conditionalFormatting sqref="Z404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404">
    <cfRule type="cellIs" dxfId="353" priority="309" operator="equal">
      <formula>"OPORTUNIDADE"</formula>
    </cfRule>
  </conditionalFormatting>
  <conditionalFormatting sqref="Z404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404">
    <cfRule type="cellIs" dxfId="350" priority="306" operator="equal">
      <formula>"OPORTUNIDADE"</formula>
    </cfRule>
  </conditionalFormatting>
  <conditionalFormatting sqref="Z404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404">
    <cfRule type="cellIs" dxfId="347" priority="303" operator="equal">
      <formula>"OPORTUNIDADE"</formula>
    </cfRule>
  </conditionalFormatting>
  <conditionalFormatting sqref="Z40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404">
    <cfRule type="cellIs" dxfId="344" priority="300" operator="equal">
      <formula>"OPORTUNIDADE"</formula>
    </cfRule>
  </conditionalFormatting>
  <conditionalFormatting sqref="Z40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404">
    <cfRule type="cellIs" dxfId="341" priority="297" operator="equal">
      <formula>"OPORTUNIDADE"</formula>
    </cfRule>
  </conditionalFormatting>
  <conditionalFormatting sqref="Z40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Z404">
    <cfRule type="cellIs" dxfId="338" priority="294" operator="equal">
      <formula>"OPORTUNIDADE"</formula>
    </cfRule>
  </conditionalFormatting>
  <conditionalFormatting sqref="Z404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Z404">
    <cfRule type="cellIs" dxfId="335" priority="291" operator="equal">
      <formula>"OPORTUNIDADE"</formula>
    </cfRule>
  </conditionalFormatting>
  <conditionalFormatting sqref="Z404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Z404">
    <cfRule type="cellIs" dxfId="332" priority="288" operator="equal">
      <formula>"OPORTUNIDADE"</formula>
    </cfRule>
  </conditionalFormatting>
  <conditionalFormatting sqref="Z404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Z404">
    <cfRule type="cellIs" dxfId="329" priority="285" operator="equal">
      <formula>"OPORTUNIDADE"</formula>
    </cfRule>
  </conditionalFormatting>
  <conditionalFormatting sqref="Z404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Z404">
    <cfRule type="cellIs" dxfId="326" priority="282" operator="equal">
      <formula>"OPORTUNIDADE"</formula>
    </cfRule>
  </conditionalFormatting>
  <conditionalFormatting sqref="Z404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Z404">
    <cfRule type="cellIs" dxfId="323" priority="279" operator="equal">
      <formula>"OPORTUNIDADE"</formula>
    </cfRule>
  </conditionalFormatting>
  <conditionalFormatting sqref="Z404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404">
    <cfRule type="cellIs" dxfId="320" priority="276" operator="equal">
      <formula>"OPORTUNIDADE"</formula>
    </cfRule>
  </conditionalFormatting>
  <conditionalFormatting sqref="Z40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404">
    <cfRule type="cellIs" dxfId="317" priority="273" operator="equal">
      <formula>"OPORTUNIDADE"</formula>
    </cfRule>
  </conditionalFormatting>
  <conditionalFormatting sqref="Z40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Z404">
    <cfRule type="cellIs" dxfId="314" priority="270" operator="equal">
      <formula>"OPORTUNIDADE"</formula>
    </cfRule>
  </conditionalFormatting>
  <conditionalFormatting sqref="Z404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Z404">
    <cfRule type="cellIs" dxfId="311" priority="267" operator="equal">
      <formula>"OPORTUNIDADE"</formula>
    </cfRule>
  </conditionalFormatting>
  <conditionalFormatting sqref="Z404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Z404">
    <cfRule type="cellIs" dxfId="308" priority="264" operator="equal">
      <formula>"OPORTUNIDADE"</formula>
    </cfRule>
  </conditionalFormatting>
  <conditionalFormatting sqref="Z404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Z404">
    <cfRule type="cellIs" dxfId="305" priority="261" operator="equal">
      <formula>"OPORTUNIDADE"</formula>
    </cfRule>
  </conditionalFormatting>
  <conditionalFormatting sqref="Z404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404">
    <cfRule type="cellIs" dxfId="302" priority="258" operator="equal">
      <formula>"OPORTUNIDADE"</formula>
    </cfRule>
  </conditionalFormatting>
  <conditionalFormatting sqref="Z404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404">
    <cfRule type="cellIs" dxfId="299" priority="255" operator="equal">
      <formula>"OPORTUNIDADE"</formula>
    </cfRule>
  </conditionalFormatting>
  <conditionalFormatting sqref="Z404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404">
    <cfRule type="cellIs" dxfId="296" priority="252" operator="equal">
      <formula>"OPORTUNIDADE"</formula>
    </cfRule>
  </conditionalFormatting>
  <conditionalFormatting sqref="Z404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Z404">
    <cfRule type="cellIs" dxfId="293" priority="249" operator="equal">
      <formula>"OPORTUNIDADE"</formula>
    </cfRule>
  </conditionalFormatting>
  <conditionalFormatting sqref="Z404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Z404">
    <cfRule type="cellIs" dxfId="290" priority="246" operator="equal">
      <formula>"OPORTUNIDADE"</formula>
    </cfRule>
  </conditionalFormatting>
  <conditionalFormatting sqref="Z404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404">
    <cfRule type="cellIs" dxfId="287" priority="243" operator="equal">
      <formula>"OPORTUNIDADE"</formula>
    </cfRule>
  </conditionalFormatting>
  <conditionalFormatting sqref="Y404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404">
    <cfRule type="cellIs" dxfId="284" priority="240" operator="equal">
      <formula>"OPORTUNIDADE"</formula>
    </cfRule>
  </conditionalFormatting>
  <conditionalFormatting sqref="Y404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404">
    <cfRule type="cellIs" dxfId="281" priority="237" operator="equal">
      <formula>"OPORTUNIDADE"</formula>
    </cfRule>
  </conditionalFormatting>
  <conditionalFormatting sqref="Y404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404">
    <cfRule type="cellIs" dxfId="278" priority="234" operator="equal">
      <formula>"OPORTUNIDADE"</formula>
    </cfRule>
  </conditionalFormatting>
  <conditionalFormatting sqref="Y404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404">
    <cfRule type="cellIs" dxfId="275" priority="231" operator="equal">
      <formula>"OPORTUNIDADE"</formula>
    </cfRule>
  </conditionalFormatting>
  <conditionalFormatting sqref="Y404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404">
    <cfRule type="cellIs" dxfId="272" priority="228" operator="equal">
      <formula>"OPORTUNIDADE"</formula>
    </cfRule>
  </conditionalFormatting>
  <conditionalFormatting sqref="Y404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404">
    <cfRule type="cellIs" dxfId="269" priority="225" operator="equal">
      <formula>"OPORTUNIDADE"</formula>
    </cfRule>
  </conditionalFormatting>
  <conditionalFormatting sqref="Y404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404">
    <cfRule type="cellIs" dxfId="266" priority="222" operator="equal">
      <formula>"OPORTUNIDADE"</formula>
    </cfRule>
  </conditionalFormatting>
  <conditionalFormatting sqref="Y404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404">
    <cfRule type="cellIs" dxfId="263" priority="219" operator="equal">
      <formula>"OPORTUNIDADE"</formula>
    </cfRule>
  </conditionalFormatting>
  <conditionalFormatting sqref="Y404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404">
    <cfRule type="cellIs" dxfId="260" priority="216" operator="equal">
      <formula>"OPORTUNIDADE"</formula>
    </cfRule>
  </conditionalFormatting>
  <conditionalFormatting sqref="Y404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404">
    <cfRule type="cellIs" dxfId="257" priority="213" operator="equal">
      <formula>"OPORTUNIDADE"</formula>
    </cfRule>
  </conditionalFormatting>
  <conditionalFormatting sqref="Y404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404">
    <cfRule type="cellIs" dxfId="254" priority="210" operator="equal">
      <formula>"OPORTUNIDADE"</formula>
    </cfRule>
  </conditionalFormatting>
  <conditionalFormatting sqref="Y404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Y404">
    <cfRule type="cellIs" dxfId="251" priority="207" operator="equal">
      <formula>"OPORTUNIDADE"</formula>
    </cfRule>
  </conditionalFormatting>
  <conditionalFormatting sqref="Y404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Y404">
    <cfRule type="cellIs" dxfId="248" priority="204" operator="equal">
      <formula>"OPORTUNIDADE"</formula>
    </cfRule>
  </conditionalFormatting>
  <conditionalFormatting sqref="Y404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Y404">
    <cfRule type="cellIs" dxfId="245" priority="201" operator="equal">
      <formula>"OPORTUNIDADE"</formula>
    </cfRule>
  </conditionalFormatting>
  <conditionalFormatting sqref="Y404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Y404">
    <cfRule type="cellIs" dxfId="242" priority="198" operator="equal">
      <formula>"OPORTUNIDADE"</formula>
    </cfRule>
  </conditionalFormatting>
  <conditionalFormatting sqref="Y404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Y404">
    <cfRule type="cellIs" dxfId="239" priority="195" operator="equal">
      <formula>"OPORTUNIDADE"</formula>
    </cfRule>
  </conditionalFormatting>
  <conditionalFormatting sqref="Y404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Y404">
    <cfRule type="cellIs" dxfId="236" priority="192" operator="equal">
      <formula>"OPORTUNIDADE"</formula>
    </cfRule>
  </conditionalFormatting>
  <conditionalFormatting sqref="Y404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404">
    <cfRule type="cellIs" dxfId="233" priority="189" operator="equal">
      <formula>"OPORTUNIDADE"</formula>
    </cfRule>
  </conditionalFormatting>
  <conditionalFormatting sqref="Y404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404">
    <cfRule type="cellIs" dxfId="230" priority="186" operator="equal">
      <formula>"OPORTUNIDADE"</formula>
    </cfRule>
  </conditionalFormatting>
  <conditionalFormatting sqref="Y404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Y404">
    <cfRule type="cellIs" dxfId="227" priority="183" operator="equal">
      <formula>"OPORTUNIDADE"</formula>
    </cfRule>
  </conditionalFormatting>
  <conditionalFormatting sqref="Y404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Y404">
    <cfRule type="cellIs" dxfId="224" priority="180" operator="equal">
      <formula>"OPORTUNIDADE"</formula>
    </cfRule>
  </conditionalFormatting>
  <conditionalFormatting sqref="Y404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Y404">
    <cfRule type="cellIs" dxfId="221" priority="177" operator="equal">
      <formula>"OPORTUNIDADE"</formula>
    </cfRule>
  </conditionalFormatting>
  <conditionalFormatting sqref="Y404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Y404">
    <cfRule type="cellIs" dxfId="218" priority="174" operator="equal">
      <formula>"OPORTUNIDADE"</formula>
    </cfRule>
  </conditionalFormatting>
  <conditionalFormatting sqref="Y404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Y404">
    <cfRule type="cellIs" dxfId="215" priority="171" operator="equal">
      <formula>"OPORTUNIDADE"</formula>
    </cfRule>
  </conditionalFormatting>
  <conditionalFormatting sqref="Y404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Y404">
    <cfRule type="cellIs" dxfId="212" priority="168" operator="equal">
      <formula>"OPORTUNIDADE"</formula>
    </cfRule>
  </conditionalFormatting>
  <conditionalFormatting sqref="Y404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Y404">
    <cfRule type="cellIs" dxfId="209" priority="165" operator="equal">
      <formula>"OPORTUNIDADE"</formula>
    </cfRule>
  </conditionalFormatting>
  <conditionalFormatting sqref="Y404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Y404">
    <cfRule type="cellIs" dxfId="206" priority="162" operator="equal">
      <formula>"OPORTUNIDADE"</formula>
    </cfRule>
  </conditionalFormatting>
  <conditionalFormatting sqref="Y404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Y404">
    <cfRule type="cellIs" dxfId="203" priority="159" operator="equal">
      <formula>"OPORTUNIDADE"</formula>
    </cfRule>
  </conditionalFormatting>
  <conditionalFormatting sqref="Y404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Y404">
    <cfRule type="cellIs" dxfId="200" priority="156" operator="equal">
      <formula>"OPORTUNIDADE"</formula>
    </cfRule>
  </conditionalFormatting>
  <conditionalFormatting sqref="Y404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Y404">
    <cfRule type="cellIs" dxfId="197" priority="153" operator="equal">
      <formula>"OPORTUNIDADE"</formula>
    </cfRule>
  </conditionalFormatting>
  <conditionalFormatting sqref="Y404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Y404">
    <cfRule type="cellIs" dxfId="194" priority="150" operator="equal">
      <formula>"OPORTUNIDADE"</formula>
    </cfRule>
  </conditionalFormatting>
  <conditionalFormatting sqref="Y404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Y404">
    <cfRule type="cellIs" dxfId="191" priority="147" operator="equal">
      <formula>"OPORTUNIDADE"</formula>
    </cfRule>
  </conditionalFormatting>
  <conditionalFormatting sqref="Y404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Y407">
    <cfRule type="cellIs" dxfId="188" priority="144" operator="equal">
      <formula>"OPORTUNIDADE"</formula>
    </cfRule>
  </conditionalFormatting>
  <conditionalFormatting sqref="Y407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Z407">
    <cfRule type="cellIs" dxfId="185" priority="141" operator="equal">
      <formula>"OPORTUNIDADE"</formula>
    </cfRule>
  </conditionalFormatting>
  <conditionalFormatting sqref="Z407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407">
    <cfRule type="cellIs" dxfId="182" priority="138" operator="equal">
      <formula>"OPORTUNIDADE"</formula>
    </cfRule>
  </conditionalFormatting>
  <conditionalFormatting sqref="Z407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407">
    <cfRule type="cellIs" dxfId="179" priority="135" operator="equal">
      <formula>"OPORTUNIDADE"</formula>
    </cfRule>
  </conditionalFormatting>
  <conditionalFormatting sqref="Z40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407">
    <cfRule type="cellIs" dxfId="176" priority="132" operator="equal">
      <formula>"OPORTUNIDADE"</formula>
    </cfRule>
  </conditionalFormatting>
  <conditionalFormatting sqref="Z407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407">
    <cfRule type="cellIs" dxfId="173" priority="129" operator="equal">
      <formula>"OPORTUNIDADE"</formula>
    </cfRule>
  </conditionalFormatting>
  <conditionalFormatting sqref="Z407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BK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0" priority="122" operator="equal">
      <formula>"OPORTUNIDADE"</formula>
    </cfRule>
  </conditionalFormatting>
  <conditionalFormatting sqref="Z20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0">
    <cfRule type="cellIs" dxfId="167" priority="119" operator="equal">
      <formula>"OPORTUNIDADE"</formula>
    </cfRule>
  </conditionalFormatting>
  <conditionalFormatting sqref="Y20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98" operator="equal">
      <formula>"OPORTUNIDADE"</formula>
    </cfRule>
  </conditionalFormatting>
  <conditionalFormatting sqref="Z19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19">
    <cfRule type="cellIs" dxfId="158" priority="95" operator="equal">
      <formula>"OPORTUNIDADE"</formula>
    </cfRule>
  </conditionalFormatting>
  <conditionalFormatting sqref="Z19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Z19">
    <cfRule type="cellIs" dxfId="155" priority="92" operator="equal">
      <formula>"OPORTUNIDADE"</formula>
    </cfRule>
  </conditionalFormatting>
  <conditionalFormatting sqref="Z19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19">
    <cfRule type="cellIs" dxfId="152" priority="89" operator="equal">
      <formula>"OPORTUNIDADE"</formula>
    </cfRule>
  </conditionalFormatting>
  <conditionalFormatting sqref="Z19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19">
    <cfRule type="cellIs" dxfId="149" priority="86" operator="equal">
      <formula>"OPORTUNIDADE"</formula>
    </cfRule>
  </conditionalFormatting>
  <conditionalFormatting sqref="Z19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Z19">
    <cfRule type="cellIs" dxfId="146" priority="83" operator="equal">
      <formula>"OPORTUNIDADE"</formula>
    </cfRule>
  </conditionalFormatting>
  <conditionalFormatting sqref="Z19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19">
    <cfRule type="cellIs" dxfId="143" priority="80" operator="equal">
      <formula>"OPORTUNIDADE"</formula>
    </cfRule>
  </conditionalFormatting>
  <conditionalFormatting sqref="Z19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19">
    <cfRule type="cellIs" dxfId="140" priority="77" operator="equal">
      <formula>"OPORTUNIDADE"</formula>
    </cfRule>
  </conditionalFormatting>
  <conditionalFormatting sqref="Z19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Z19">
    <cfRule type="cellIs" dxfId="137" priority="74" operator="equal">
      <formula>"OPORTUNIDADE"</formula>
    </cfRule>
  </conditionalFormatting>
  <conditionalFormatting sqref="Z19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Z19">
    <cfRule type="cellIs" dxfId="134" priority="68" operator="equal">
      <formula>"OPORTUNIDADE"</formula>
    </cfRule>
  </conditionalFormatting>
  <conditionalFormatting sqref="Z19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Z19">
    <cfRule type="cellIs" dxfId="131" priority="65" operator="equal">
      <formula>"OPORTUNIDADE"</formula>
    </cfRule>
  </conditionalFormatting>
  <conditionalFormatting sqref="Z1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19">
    <cfRule type="cellIs" dxfId="128" priority="32" operator="equal">
      <formula>"OPORTUNIDADE"</formula>
    </cfRule>
  </conditionalFormatting>
  <conditionalFormatting sqref="Y19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22:Z22">
    <cfRule type="cellIs" dxfId="125" priority="29" operator="equal">
      <formula>"OPORTUNIDADE"</formula>
    </cfRule>
  </conditionalFormatting>
  <conditionalFormatting sqref="Y22:Z22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BK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2" priority="19" operator="equal">
      <formula>"OPORTUNIDADE"</formula>
    </cfRule>
  </conditionalFormatting>
  <conditionalFormatting sqref="Z30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0">
    <cfRule type="cellIs" dxfId="119" priority="16" operator="equal">
      <formula>"OPORTUNIDADE"</formula>
    </cfRule>
  </conditionalFormatting>
  <conditionalFormatting sqref="Y30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BK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16" priority="12" operator="equal">
      <formula>"OPORTUNIDADE"</formula>
    </cfRule>
  </conditionalFormatting>
  <conditionalFormatting sqref="Z2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:Y28">
    <cfRule type="cellIs" dxfId="113" priority="9" operator="equal">
      <formula>"OPORTUNIDADE"</formula>
    </cfRule>
  </conditionalFormatting>
  <conditionalFormatting sqref="Y27:Y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8">
    <cfRule type="cellIs" dxfId="110" priority="6" operator="equal">
      <formula>"OPORTUNIDADE"</formula>
    </cfRule>
  </conditionalFormatting>
  <conditionalFormatting sqref="Z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9:Z29">
    <cfRule type="cellIs" dxfId="107" priority="3" operator="equal">
      <formula>"OPORTUNIDADE"</formula>
    </cfRule>
  </conditionalFormatting>
  <conditionalFormatting sqref="Y29:Z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1271</v>
      </c>
      <c r="D5" s="352"/>
      <c r="E5" s="352"/>
      <c r="F5" s="352"/>
      <c r="G5" s="352"/>
      <c r="H5" s="352"/>
      <c r="I5" s="352"/>
      <c r="J5" s="353"/>
      <c r="K5" s="354" t="s">
        <v>1272</v>
      </c>
      <c r="L5" s="355"/>
      <c r="M5" s="355"/>
      <c r="N5" s="355"/>
      <c r="O5" s="356" t="s">
        <v>1273</v>
      </c>
      <c r="P5" s="357"/>
      <c r="Q5" s="358"/>
    </row>
    <row r="6" spans="1:17" s="94" customFormat="1" ht="15.75" customHeight="1">
      <c r="A6" s="88" t="s">
        <v>1274</v>
      </c>
      <c r="B6" s="95" t="s">
        <v>1275</v>
      </c>
      <c r="C6" s="96" t="s">
        <v>1163</v>
      </c>
      <c r="D6" s="97" t="s">
        <v>1164</v>
      </c>
      <c r="E6" s="96" t="s">
        <v>1276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1277</v>
      </c>
      <c r="M6" s="140" t="s">
        <v>628</v>
      </c>
      <c r="N6" s="141" t="s">
        <v>1158</v>
      </c>
      <c r="O6" s="247" t="s">
        <v>1201</v>
      </c>
      <c r="P6" s="158"/>
      <c r="Q6" s="194" t="s">
        <v>1278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2</v>
      </c>
      <c r="P16" s="91"/>
      <c r="Q16" s="146" t="str">
        <f>IF($A$2=1,IF(FN_MC!BJ14="","*",FN_MC!BJ14),IF(FN_MC!BK14="","*",FN_MC!BK14))</f>
        <v>MC1 10:29, em inspeção ZIQ-ZDK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>
        <f>IF(FN_MC!B26="","*",FN_MC!B26)</f>
        <v>45993</v>
      </c>
      <c r="B28" s="99" t="str">
        <f>IF(FN_MC!X26="","*",FN_MC!X26)</f>
        <v>Oportunidade</v>
      </c>
      <c r="C28" s="100" t="str">
        <f>IF(FN_MC!S26="","*",FN_MC!S26)</f>
        <v>MALHA CENTRAL</v>
      </c>
      <c r="D28" s="100" t="str">
        <f>IF(FN_MC!T26="","*",FN_MC!T26)</f>
        <v>RAMAL</v>
      </c>
      <c r="E28" s="100" t="str">
        <f>IF(FN_MC!D26="","*",FN_MC!D26)</f>
        <v>V80</v>
      </c>
      <c r="F28" s="100" t="str">
        <f>IF(FN_MC!H26="","*",FN_MC!H26)</f>
        <v>ZDK</v>
      </c>
      <c r="G28" s="100" t="str">
        <f>IF(FN_MC!M26="","*",FN_MC!M26)</f>
        <v>ZDK</v>
      </c>
      <c r="H28" s="155">
        <f>IF(FN_MC!K26="","*",FN_MC!K26)</f>
        <v>252</v>
      </c>
      <c r="I28" s="133">
        <f>IF(FN_MC!O26="","*",FN_MC!O26)</f>
        <v>0.35416666666666669</v>
      </c>
      <c r="J28" s="133">
        <f>IF(FN_MC!P26="","*",FN_MC!P26)</f>
        <v>4.1666666666666664E-2</v>
      </c>
      <c r="K28" s="142" t="str">
        <f>IF(FN_MC!AK26="","*",FN_MC!AK26)</f>
        <v>ZDK</v>
      </c>
      <c r="L28" s="142" t="str">
        <f>IF(FN_MC!AM26="","*",FN_MC!AM26)</f>
        <v>ZDK</v>
      </c>
      <c r="M28" s="142">
        <f>IF(FN_MC!AP26="","*",FN_MC!AP26)</f>
        <v>252</v>
      </c>
      <c r="N28" s="142" t="str">
        <f>IF(FN_MC!AM26="","*",FN_MC!AM26)</f>
        <v>ZDK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45993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E17</v>
      </c>
      <c r="F29" s="100" t="str">
        <f>IF(FN_MC!H27="","*",FN_MC!H27)</f>
        <v>ZDK1</v>
      </c>
      <c r="G29" s="100" t="str">
        <f>IF(FN_MC!M27="","*",FN_MC!M27)</f>
        <v>ZDK-ZVT</v>
      </c>
      <c r="H29" s="155">
        <f>IF(FN_MC!K27="","*",FN_MC!K27)</f>
        <v>251</v>
      </c>
      <c r="I29" s="133">
        <f>IF(FN_MC!O27="","*",FN_MC!O27)</f>
        <v>0.375</v>
      </c>
      <c r="J29" s="133">
        <f>IF(FN_MC!P27="","*",FN_MC!P27)</f>
        <v>0.125</v>
      </c>
      <c r="K29" s="142" t="str">
        <f>IF(FN_MC!AK27="","*",FN_MC!AK27)</f>
        <v>ZDK1</v>
      </c>
      <c r="L29" s="142" t="str">
        <f>IF(FN_MC!AM27="","*",FN_MC!AM27)</f>
        <v>ZDK-ZVT</v>
      </c>
      <c r="M29" s="142">
        <f>IF(FN_MC!AP27="","*",FN_MC!AP27)</f>
        <v>251</v>
      </c>
      <c r="N29" s="142" t="str">
        <f>IF(FN_MC!AM27="","*",FN_MC!AM27)</f>
        <v>ZDK-ZVT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>
        <f>IF(FN_MC!B28="","*",FN_MC!B28)</f>
        <v>45993</v>
      </c>
      <c r="B30" s="99" t="str">
        <f>IF(FN_MC!X28="","*",FN_MC!X28)</f>
        <v>Oportunidade</v>
      </c>
      <c r="C30" s="100" t="str">
        <f>IF(FN_MC!S28="","*",FN_MC!S28)</f>
        <v>MALHA CENTRAL</v>
      </c>
      <c r="D30" s="100" t="str">
        <f>IF(FN_MC!T28="","*",FN_MC!T28)</f>
        <v>PPN-POV</v>
      </c>
      <c r="E30" s="100" t="str">
        <f>IF(FN_MC!D28="","*",FN_MC!D28)</f>
        <v>W53</v>
      </c>
      <c r="F30" s="100" t="str">
        <f>IF(FN_MC!H28="","*",FN_MC!H28)</f>
        <v>PUR</v>
      </c>
      <c r="G30" s="100" t="str">
        <f>IF(FN_MC!M28="","*",FN_MC!M28)</f>
        <v>PUR-PJG</v>
      </c>
      <c r="H30" s="155">
        <f>IF(FN_MC!K28="","*",FN_MC!K28)</f>
        <v>1290</v>
      </c>
      <c r="I30" s="133">
        <f>IF(FN_MC!O28="","*",FN_MC!O28)</f>
        <v>0.33333333333333331</v>
      </c>
      <c r="J30" s="133">
        <f>IF(FN_MC!P28="","*",FN_MC!P28)</f>
        <v>4.1666666666666664E-2</v>
      </c>
      <c r="K30" s="142" t="str">
        <f>IF(FN_MC!AK28="","*",FN_MC!AK28)</f>
        <v>PUR</v>
      </c>
      <c r="L30" s="142" t="str">
        <f>IF(FN_MC!AM28="","*",FN_MC!AM28)</f>
        <v>PUR-PJG</v>
      </c>
      <c r="M30" s="142">
        <f>IF(FN_MC!AP28="","*",FN_MC!AP28)</f>
        <v>1290</v>
      </c>
      <c r="N30" s="142" t="str">
        <f>IF(FN_MC!AM28="","*",FN_MC!AM28)</f>
        <v>PUR-PJG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45993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PRV-POV</v>
      </c>
      <c r="E31" s="100" t="str">
        <f>IF(FN_MC!D29="","*",FN_MC!D29)</f>
        <v>W94</v>
      </c>
      <c r="F31" s="100" t="str">
        <f>IF(FN_MC!H29="","*",FN_MC!H29)</f>
        <v>PSG</v>
      </c>
      <c r="G31" s="100" t="str">
        <f>IF(FN_MC!M29="","*",FN_MC!M29)</f>
        <v>POA-PAM</v>
      </c>
      <c r="H31" s="155">
        <f>IF(FN_MC!K29="","*",FN_MC!K29)</f>
        <v>1882</v>
      </c>
      <c r="I31" s="133">
        <f>IF(FN_MC!O29="","*",FN_MC!O29)</f>
        <v>0.375</v>
      </c>
      <c r="J31" s="133">
        <f>IF(FN_MC!P29="","*",FN_MC!P29)</f>
        <v>4.1666666666666664E-2</v>
      </c>
      <c r="K31" s="142" t="str">
        <f>IF(FN_MC!AK29="","*",FN_MC!AK29)</f>
        <v>PSG</v>
      </c>
      <c r="L31" s="142" t="str">
        <f>IF(FN_MC!AM29="","*",FN_MC!AM29)</f>
        <v>POA-PAM</v>
      </c>
      <c r="M31" s="142">
        <f>IF(FN_MC!AP29="","*",FN_MC!AP29)</f>
        <v>1882</v>
      </c>
      <c r="N31" s="142" t="str">
        <f>IF(FN_MC!AM29="","*",FN_MC!AM29)</f>
        <v>POA-PAM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1279</v>
      </c>
      <c r="W1" s="364"/>
      <c r="X1" s="364"/>
      <c r="Y1" s="105"/>
    </row>
    <row r="2" spans="1:25" s="101" customFormat="1" ht="11.25" customHeight="1">
      <c r="A2" s="106" t="s">
        <v>1280</v>
      </c>
      <c r="B2" s="106" t="s">
        <v>1275</v>
      </c>
      <c r="C2" s="106" t="s">
        <v>605</v>
      </c>
      <c r="D2" s="107" t="s">
        <v>1163</v>
      </c>
      <c r="E2" s="107" t="s">
        <v>1164</v>
      </c>
      <c r="F2" s="107" t="s">
        <v>1274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1281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1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Oportunidade</v>
      </c>
      <c r="C24" s="110" t="str">
        <f>IF(FN_MC!Z26="","*",FN_MC!Z26)</f>
        <v>*</v>
      </c>
      <c r="D24" s="111" t="str">
        <f>IF(FN_MC!S26="","*",FN_MC!S26)</f>
        <v>MALHA CENTRAL</v>
      </c>
      <c r="E24" s="111" t="str">
        <f>IF(FN_MC!T26="","*",FN_MC!T26)</f>
        <v>RAMAL</v>
      </c>
      <c r="F24" s="111">
        <f>IF(FN_MC!B26="","*",FN_MC!B26)</f>
        <v>45993</v>
      </c>
      <c r="G24" s="111" t="str">
        <f>IF(FN_MC!D26="","*",FN_MC!D26)</f>
        <v>V80</v>
      </c>
      <c r="H24" s="111" t="str">
        <f>IF(FN_MC!F26="","*",FN_MC!F26)</f>
        <v>INSPEÇÃO RIV</v>
      </c>
      <c r="I24" s="111" t="str">
        <f>IF(FN_MC!H26="","*",FN_MC!H26)</f>
        <v>ZDK</v>
      </c>
      <c r="J24" s="111" t="str">
        <f>IF(FN_MC!I26="","*",FN_MC!I26)</f>
        <v>ZPD</v>
      </c>
      <c r="K24" s="111" t="str">
        <f>IF(FN_MC!M26="","*",FN_MC!M26)</f>
        <v>ZDK</v>
      </c>
      <c r="L24" s="111" t="str">
        <f>IF(FN_MC!N26="","*",FN_MC!N26)</f>
        <v>ZDK1</v>
      </c>
      <c r="M24" s="112">
        <f>IF(FN_MC!J26="","*",FN_MC!J26)</f>
        <v>78</v>
      </c>
      <c r="N24" s="297">
        <f>IF(FN_MC!K26="","*",FN_MC!K26)</f>
        <v>252</v>
      </c>
      <c r="O24" s="297" t="str">
        <f>IF(FN_MC!L26="","*",FN_MC!L26)</f>
        <v>-</v>
      </c>
      <c r="P24" s="112"/>
      <c r="Q24" s="129">
        <f>IF(FN_MC!O26="","*",FN_MC!O26)</f>
        <v>0.35416666666666669</v>
      </c>
      <c r="R24" s="129">
        <f>IF(FN_MC!P26="","*",FN_MC!P26)</f>
        <v>4.1666666666666664E-2</v>
      </c>
      <c r="S24" s="111" t="str">
        <f>IF(FN_MC!Q26="","*",CONCATENATE(FN_MC!Q26," ",FN_MC!R26))</f>
        <v>1 BINÁRIO</v>
      </c>
      <c r="T24" s="111" t="str">
        <f>IF(FN_MC!V26="","*",FN_MC!V26)</f>
        <v>Fernanda</v>
      </c>
      <c r="U24" s="111" t="str">
        <f>IF(FN_MC!W26="","*",FN_MC!W26)</f>
        <v>Inspeção RIV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Oportunidade</v>
      </c>
      <c r="C25" s="110" t="str">
        <f>IF(FN_MC!Z27="","*",FN_MC!Z27)</f>
        <v>P0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45993</v>
      </c>
      <c r="G25" s="111" t="str">
        <f>IF(FN_MC!D27="","*",FN_MC!D27)</f>
        <v>E17</v>
      </c>
      <c r="H25" s="111" t="str">
        <f>IF(FN_MC!F27="","*",FN_MC!F27)</f>
        <v>CAMINHÃO DE SOLDA</v>
      </c>
      <c r="I25" s="111" t="str">
        <f>IF(FN_MC!H27="","*",FN_MC!H27)</f>
        <v>ZDK1</v>
      </c>
      <c r="J25" s="111" t="str">
        <f>IF(FN_MC!I27="","*",FN_MC!I27)</f>
        <v>ZDK1</v>
      </c>
      <c r="K25" s="111" t="str">
        <f>IF(FN_MC!M27="","*",FN_MC!M27)</f>
        <v>ZDK-ZVT</v>
      </c>
      <c r="L25" s="111" t="str">
        <f>IF(FN_MC!N27="","*",FN_MC!N27)</f>
        <v>ZDK1/ZDKZVT</v>
      </c>
      <c r="M25" s="112">
        <f>IF(FN_MC!J27="","*",FN_MC!J27)</f>
        <v>78</v>
      </c>
      <c r="N25" s="297">
        <f>IF(FN_MC!K27="","*",FN_MC!K27)</f>
        <v>251</v>
      </c>
      <c r="O25" s="297">
        <f>IF(FN_MC!L27="","*",FN_MC!L27)</f>
        <v>244</v>
      </c>
      <c r="P25" s="112"/>
      <c r="Q25" s="129">
        <f>IF(FN_MC!O27="","*",FN_MC!O27)</f>
        <v>0.375</v>
      </c>
      <c r="R25" s="129">
        <f>IF(FN_MC!P27="","*",FN_MC!P27)</f>
        <v>0.125</v>
      </c>
      <c r="S25" s="111" t="str">
        <f>IF(FN_MC!Q27="","*",CONCATENATE(FN_MC!Q27," ",FN_MC!R27))</f>
        <v>3 Nº DE SOLDA</v>
      </c>
      <c r="T25" s="111" t="str">
        <f>IF(FN_MC!V27="","*",FN_MC!V27)</f>
        <v>Higor</v>
      </c>
      <c r="U25" s="111" t="str">
        <f>IF(FN_MC!W27="","*",FN_MC!W27)</f>
        <v xml:space="preserve">Caminhão de solda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Oportunidade</v>
      </c>
      <c r="C26" s="110" t="str">
        <f>IF(FN_MC!Z28="","*",FN_MC!Z28)</f>
        <v>P1</v>
      </c>
      <c r="D26" s="111" t="str">
        <f>IF(FN_MC!S28="","*",FN_MC!S28)</f>
        <v>MALHA CENTRAL</v>
      </c>
      <c r="E26" s="111" t="str">
        <f>IF(FN_MC!T28="","*",FN_MC!T28)</f>
        <v>PPN-POV</v>
      </c>
      <c r="F26" s="111">
        <f>IF(FN_MC!B28="","*",FN_MC!B28)</f>
        <v>45993</v>
      </c>
      <c r="G26" s="111" t="str">
        <f>IF(FN_MC!D28="","*",FN_MC!D28)</f>
        <v>W53</v>
      </c>
      <c r="H26" s="111" t="str">
        <f>IF(FN_MC!F28="","*",FN_MC!F28)</f>
        <v>DESLOCAMENTO</v>
      </c>
      <c r="I26" s="111" t="str">
        <f>IF(FN_MC!H28="","*",FN_MC!H28)</f>
        <v>PUR</v>
      </c>
      <c r="J26" s="111" t="str">
        <f>IF(FN_MC!I28="","*",FN_MC!I28)</f>
        <v>PJG</v>
      </c>
      <c r="K26" s="111" t="str">
        <f>IF(FN_MC!M28="","*",FN_MC!M28)</f>
        <v>PUR-PJG</v>
      </c>
      <c r="L26" s="111" t="str">
        <f>IF(FN_MC!N28="","*",FN_MC!N28)</f>
        <v>PURPJG</v>
      </c>
      <c r="M26" s="112">
        <f>IF(FN_MC!J28="","*",FN_MC!J28)</f>
        <v>101</v>
      </c>
      <c r="N26" s="297">
        <f>IF(FN_MC!K28="","*",FN_MC!K28)</f>
        <v>1290</v>
      </c>
      <c r="O26" s="297" t="str">
        <f>IF(FN_MC!L28="","*",FN_MC!L28)</f>
        <v>-</v>
      </c>
      <c r="P26" s="112"/>
      <c r="Q26" s="129">
        <f>IF(FN_MC!O28="","*",FN_MC!O28)</f>
        <v>0.33333333333333331</v>
      </c>
      <c r="R26" s="129">
        <f>IF(FN_MC!P28="","*",FN_MC!P28)</f>
        <v>4.1666666666666664E-2</v>
      </c>
      <c r="S26" s="111" t="str">
        <f>IF(FN_MC!Q28="","*",CONCATENATE(FN_MC!Q28," ",FN_MC!R28))</f>
        <v>1 BINÁRIO</v>
      </c>
      <c r="T26" s="111" t="str">
        <f>IF(FN_MC!V28="","*",FN_MC!V28)</f>
        <v>Francyslaine</v>
      </c>
      <c r="U26" s="111" t="str">
        <f>IF(FN_MC!W28="","*",FN_MC!W28)</f>
        <v>Deslocamento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Oportunidade</v>
      </c>
      <c r="C27" s="110" t="str">
        <f>IF(FN_MC!Z29="","*",FN_MC!Z29)</f>
        <v>P0</v>
      </c>
      <c r="D27" s="111" t="str">
        <f>IF(FN_MC!S29="","*",FN_MC!S29)</f>
        <v>MALHA CENTRAL</v>
      </c>
      <c r="E27" s="111" t="str">
        <f>IF(FN_MC!T29="","*",FN_MC!T29)</f>
        <v>PRV-POV</v>
      </c>
      <c r="F27" s="111">
        <f>IF(FN_MC!B29="","*",FN_MC!B29)</f>
        <v>45993</v>
      </c>
      <c r="G27" s="111" t="str">
        <f>IF(FN_MC!D29="","*",FN_MC!D29)</f>
        <v>W94</v>
      </c>
      <c r="H27" s="111" t="str">
        <f>IF(FN_MC!F29="","*",FN_MC!F29)</f>
        <v>OUTRAS ATIVIDADES</v>
      </c>
      <c r="I27" s="111" t="str">
        <f>IF(FN_MC!H29="","*",FN_MC!H29)</f>
        <v>PSG</v>
      </c>
      <c r="J27" s="111" t="str">
        <f>IF(FN_MC!I29="","*",FN_MC!I29)</f>
        <v>PPR</v>
      </c>
      <c r="K27" s="111" t="str">
        <f>IF(FN_MC!M29="","*",FN_MC!M29)</f>
        <v>POA-PAM</v>
      </c>
      <c r="L27" s="111" t="str">
        <f>IF(FN_MC!N29="","*",FN_MC!N29)</f>
        <v>POAPAM</v>
      </c>
      <c r="M27" s="112">
        <f>IF(FN_MC!J29="","*",FN_MC!J29)</f>
        <v>103</v>
      </c>
      <c r="N27" s="297">
        <f>IF(FN_MC!K29="","*",FN_MC!K29)</f>
        <v>1882</v>
      </c>
      <c r="O27" s="297" t="str">
        <f>IF(FN_MC!L29="","*",FN_MC!L29)</f>
        <v>-</v>
      </c>
      <c r="P27" s="112"/>
      <c r="Q27" s="129">
        <f>IF(FN_MC!O29="","*",FN_MC!O29)</f>
        <v>0.375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 xml:space="preserve">Lucas </v>
      </c>
      <c r="U27" s="111" t="str">
        <f>IF(FN_MC!W29="","*",FN_MC!W29)</f>
        <v xml:space="preserve">Descarga de trilho + dormentes 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1282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1283</v>
      </c>
      <c r="C2" s="96" t="s">
        <v>1148</v>
      </c>
      <c r="D2" s="96" t="s">
        <v>1150</v>
      </c>
      <c r="E2" s="96" t="s">
        <v>1284</v>
      </c>
      <c r="F2" s="96" t="s">
        <v>1285</v>
      </c>
      <c r="G2" s="96" t="s">
        <v>1286</v>
      </c>
      <c r="H2" s="96" t="s">
        <v>1287</v>
      </c>
      <c r="I2" s="96" t="s">
        <v>1288</v>
      </c>
      <c r="J2" s="96" t="s">
        <v>1289</v>
      </c>
      <c r="K2" s="132" t="s">
        <v>1290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>
        <f>IF(FN_MC!B26="","*",FN_MC!B26)</f>
        <v>45993</v>
      </c>
      <c r="D24" s="122" t="str">
        <f>IF(FN_MC!D26="","*",FN_MC!D26)</f>
        <v>V80</v>
      </c>
      <c r="E24" s="122" t="str">
        <f>IF(FN_MC!H26="","*",FN_MC!H26)</f>
        <v>ZDK</v>
      </c>
      <c r="F24" s="138" t="str">
        <f>IF(FN_MC!M26="","*",FN_MC!M26)</f>
        <v>ZDK</v>
      </c>
      <c r="G24" s="122" t="str">
        <f>IF(FN_MC!I26="","*",FN_MC!I26)</f>
        <v>ZPD</v>
      </c>
      <c r="H24" s="122" t="str">
        <f>IF(FN_MC!AB26="","*",FN_MC!AB26)</f>
        <v>-</v>
      </c>
      <c r="I24" s="122" t="str">
        <f>IF(FN_MC!AC26="","*",FN_MC!AC26)</f>
        <v>-</v>
      </c>
      <c r="J24" s="123" t="str">
        <f>IF(FN_MC!AA26="","*",FN_MC!AA26)</f>
        <v>-</v>
      </c>
      <c r="K24" s="135" t="str">
        <f>IF(FN_MC!AD26="","*",FN_MC!AD26)</f>
        <v>-</v>
      </c>
    </row>
    <row r="25" spans="2:11" s="124" customFormat="1" hidden="1">
      <c r="B25" s="121" t="str">
        <f>IF(FN_MC!Y27="","*",FN_MC!Y27)</f>
        <v>*</v>
      </c>
      <c r="C25" s="122">
        <f>IF(FN_MC!B27="","*",FN_MC!B27)</f>
        <v>45993</v>
      </c>
      <c r="D25" s="122" t="str">
        <f>IF(FN_MC!D27="","*",FN_MC!D27)</f>
        <v>E17</v>
      </c>
      <c r="E25" s="122" t="str">
        <f>IF(FN_MC!H27="","*",FN_MC!H27)</f>
        <v>ZDK1</v>
      </c>
      <c r="F25" s="138" t="str">
        <f>IF(FN_MC!M27="","*",FN_MC!M27)</f>
        <v>ZDK-ZVT</v>
      </c>
      <c r="G25" s="122" t="str">
        <f>IF(FN_MC!I27="","*",FN_MC!I27)</f>
        <v>ZDK1</v>
      </c>
      <c r="H25" s="122" t="str">
        <f>IF(FN_MC!AB27="","*",FN_MC!AB27)</f>
        <v>FIXO</v>
      </c>
      <c r="I25" s="122" t="str">
        <f>IF(FN_MC!AC27="","*",FN_MC!AC27)</f>
        <v>ACIONAMENTO</v>
      </c>
      <c r="J25" s="123">
        <f>IF(FN_MC!AA27="","*",FN_MC!AA27)</f>
        <v>1</v>
      </c>
      <c r="K25" s="135">
        <f>IF(FN_MC!AD27="","*",FN_MC!AD27)</f>
        <v>0.33333333333333331</v>
      </c>
    </row>
    <row r="26" spans="2:11" s="124" customFormat="1" hidden="1">
      <c r="B26" s="121" t="str">
        <f>IF(FN_MC!Y28="","*",FN_MC!Y28)</f>
        <v>*</v>
      </c>
      <c r="C26" s="122">
        <f>IF(FN_MC!B28="","*",FN_MC!B28)</f>
        <v>45993</v>
      </c>
      <c r="D26" s="122" t="str">
        <f>IF(FN_MC!D28="","*",FN_MC!D28)</f>
        <v>W53</v>
      </c>
      <c r="E26" s="122" t="str">
        <f>IF(FN_MC!H28="","*",FN_MC!H28)</f>
        <v>PUR</v>
      </c>
      <c r="F26" s="138" t="str">
        <f>IF(FN_MC!M28="","*",FN_MC!M28)</f>
        <v>PUR-PJG</v>
      </c>
      <c r="G26" s="122" t="str">
        <f>IF(FN_MC!I28="","*",FN_MC!I28)</f>
        <v>PJG</v>
      </c>
      <c r="H26" s="122" t="str">
        <f>IF(FN_MC!AB28="","*",FN_MC!AB28)</f>
        <v>FIXO</v>
      </c>
      <c r="I26" s="122" t="str">
        <f>IF(FN_MC!AC28="","*",FN_MC!AC28)</f>
        <v>-</v>
      </c>
      <c r="J26" s="123" t="str">
        <f>IF(FN_MC!AA28="","*",FN_MC!AA28)</f>
        <v>-</v>
      </c>
      <c r="K26" s="135">
        <f>IF(FN_MC!AD28="","*",FN_MC!AD28)</f>
        <v>0.29166666666666669</v>
      </c>
    </row>
    <row r="27" spans="2:11" s="124" customFormat="1" hidden="1">
      <c r="B27" s="121" t="str">
        <f>IF(FN_MC!Y29="","*",FN_MC!Y29)</f>
        <v>*</v>
      </c>
      <c r="C27" s="122">
        <f>IF(FN_MC!B29="","*",FN_MC!B29)</f>
        <v>45993</v>
      </c>
      <c r="D27" s="122" t="str">
        <f>IF(FN_MC!D29="","*",FN_MC!D29)</f>
        <v>W94</v>
      </c>
      <c r="E27" s="122" t="str">
        <f>IF(FN_MC!H29="","*",FN_MC!H29)</f>
        <v>PSG</v>
      </c>
      <c r="F27" s="138" t="str">
        <f>IF(FN_MC!M29="","*",FN_MC!M29)</f>
        <v>POA-PAM</v>
      </c>
      <c r="G27" s="122" t="str">
        <f>IF(FN_MC!I29="","*",FN_MC!I29)</f>
        <v>PPR</v>
      </c>
      <c r="H27" s="122" t="str">
        <f>IF(FN_MC!AB29="","*",FN_MC!AB29)</f>
        <v>FIXO</v>
      </c>
      <c r="I27" s="122" t="str">
        <f>IF(FN_MC!AC29="","*",FN_MC!AC29)</f>
        <v>-</v>
      </c>
      <c r="J27" s="123">
        <f>IF(FN_MC!AA29="","*",FN_MC!AA29)</f>
        <v>1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2025-12-01T17:07:28Z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