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578" documentId="120_S{118792C3-22EF-5104-A093-F22BFE3913F3}" xr6:coauthVersionLast="47" xr6:coauthVersionMax="47" xr10:uidLastSave="{731817CA-ADCB-4492-8524-A5C6A651D1E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36" i="1" l="1" a="1"/>
  <c r="L236" i="1" s="1"/>
  <c r="M231" i="1" a="1"/>
  <c r="M231" i="1" s="1"/>
  <c r="L231" i="1" a="1"/>
  <c r="L231" i="1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20" i="1"/>
  <c r="C220" i="1"/>
  <c r="F220" i="1"/>
  <c r="L220" i="1" a="1"/>
  <c r="L220" i="1"/>
  <c r="K216" i="15" s="1"/>
  <c r="M220" i="1" a="1"/>
  <c r="M220" i="1"/>
  <c r="L216" i="15" s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8" i="15" s="1"/>
  <c r="L222" i="1" a="1"/>
  <c r="L222" i="1" s="1"/>
  <c r="K218" i="15" s="1"/>
  <c r="A222" i="1"/>
  <c r="C222" i="1"/>
  <c r="F222" i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19" i="15" s="1"/>
  <c r="M223" i="1" a="1"/>
  <c r="M223" i="1"/>
  <c r="L219" i="15" s="1"/>
  <c r="Q223" i="1"/>
  <c r="R219" i="15" s="1"/>
  <c r="R223" i="1" a="1"/>
  <c r="R223" i="1"/>
  <c r="D219" i="15" s="1"/>
  <c r="S223" i="1" a="1"/>
  <c r="S223" i="1"/>
  <c r="E219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1" i="15" s="1"/>
  <c r="L225" i="1" a="1"/>
  <c r="L225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5" i="15" s="1"/>
  <c r="L219" i="1" a="1"/>
  <c r="L219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5" i="15" s="1"/>
  <c r="Q224" i="1"/>
  <c r="R220" i="15" s="1"/>
  <c r="Q225" i="1"/>
  <c r="R221" i="15" s="1"/>
  <c r="Q226" i="1"/>
  <c r="R222" i="15" s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K222" i="15"/>
  <c r="L222" i="15"/>
  <c r="D222" i="15"/>
  <c r="E222" i="15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D223" i="15"/>
  <c r="E223" i="15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K227" i="15"/>
  <c r="L227" i="15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1" i="15" s="1"/>
  <c r="L231" i="15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K232" i="15"/>
  <c r="L232" i="15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<sst xmlns="http://schemas.openxmlformats.org/spreadsheetml/2006/main" count="6055" uniqueCount="1497">
  <si>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</si>
  <si>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</si>
  <si>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</si>
  <si>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</si>
  <si>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</si>
  <si>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</si>
  <si>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</si>
  <si>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</si>
  <si>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</si>
  <si>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</si>
  <si>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</si>
  <si>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</si>
  <si>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</si>
  <si>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</si>
  <si>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</si>
  <si>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</si>
  <si>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</si>
  <si>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</si>
  <si>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</si>
  <si>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</si>
  <si>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</si>
  <si>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</si>
  <si>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</si>
  <si>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</si>
  <si>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</si>
  <si>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</si>
  <si>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</si>
  <si>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</si>
  <si>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</si>
  <si>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</si>
  <si>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</si>
  <si>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</si>
  <si>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</si>
  <si>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</si>
  <si>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</si>
  <si>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</si>
  <si>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</si>
  <si>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</si>
  <si>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</si>
  <si>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</si>
  <si>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</si>
  <si>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</si>
  <si>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</si>
  <si>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</si>
  <si>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</si>
  <si>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</si>
  <si>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</si>
  <si>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</si>
  <si>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</si>
  <si>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</si>
  <si>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</si>
  <si>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</si>
  <si>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</si>
  <si>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</si>
  <si>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</si>
  <si>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</si>
  <si>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</si>
  <si>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</si>
  <si>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</si>
  <si>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</si>
  <si>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</si>
  <si>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</si>
  <si>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</si>
  <si>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</si>
  <si>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</si>
  <si>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</si>
  <si>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</si>
  <si>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</si>
  <si>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</si>
  <si>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</si>
  <si>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</si>
  <si>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</si>
  <si>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</si>
  <si>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</si>
  <si>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</si>
  <si>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</si>
  <si>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</si>
  <si>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</si>
  <si>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</si>
  <si>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</si>
  <si>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</si>
  <si>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</si>
  <si>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</si>
  <si>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</si>
  <si>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</si>
  <si>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</si>
  <si>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</si>
  <si>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</si>
  <si>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</si>
  <si>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</si>
  <si>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</si>
  <si>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</si>
  <si>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</si>
  <si>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</si>
  <si>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</si>
  <si>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</si>
  <si>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</si>
  <si>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</si>
  <si>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</si>
  <si>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</si>
  <si>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</si>
  <si>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</si>
  <si>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</si>
  <si>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</si>
  <si>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</si>
  <si>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</si>
  <si>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</si>
  <si>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</si>
  <si>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</si>
  <si>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</si>
  <si>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</si>
  <si>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</si>
  <si>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</si>
  <si>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</si>
  <si>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</si>
  <si>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</si>
  <si>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</si>
  <si>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</si>
  <si>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</si>
  <si>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</si>
  <si>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</si>
  <si>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</si>
  <si>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</si>
  <si>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</si>
  <si>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</si>
  <si>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</si>
  <si>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</si>
  <si>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</si>
  <si>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</si>
  <si>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</si>
  <si>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</si>
  <si>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</si>
  <si>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</si>
  <si>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</si>
  <si>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</si>
  <si>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</si>
  <si>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</si>
  <si>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</si>
  <si>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</si>
  <si>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</si>
  <si>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</si>
  <si>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</si>
  <si>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</si>
  <si>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</si>
  <si>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</si>
  <si>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</si>
  <si>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</si>
  <si>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</si>
  <si>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</si>
  <si>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</si>
  <si>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</si>
  <si>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</si>
  <si>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</si>
  <si>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</si>
  <si>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</si>
  <si>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</si>
  <si>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</si>
  <si>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</si>
  <si>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</si>
  <si>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</si>
  <si>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</si>
  <si>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</si>
  <si>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</si>
  <si>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</si>
  <si>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</si>
  <si>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</si>
  <si>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</si>
  <si>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</si>
  <si>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</si>
  <si>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</si>
  <si>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</si>
  <si>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</si>
  <si>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</si>
  <si>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</si>
  <si>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</si>
  <si>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</si>
  <si>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</si>
  <si>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</si>
  <si>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</si>
  <si>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</si>
  <si>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</si>
  <si>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</si>
  <si>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</si>
  <si>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</si>
  <si>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</si>
  <si>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</si>
  <si>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</si>
  <si>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</si>
  <si>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</si>
  <si>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</si>
  <si>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</si>
  <si>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</si>
  <si>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</si>
  <si>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</si>
  <si>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</si>
  <si>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</si>
  <si>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</si>
  <si>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</si>
  <si>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</si>
  <si>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</si>
  <si>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</si>
  <si>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</si>
  <si>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</si>
  <si>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</si>
  <si>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</si>
  <si>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</si>
  <si>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</si>
  <si>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</si>
  <si>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</si>
  <si>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</si>
  <si>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</si>
  <si>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</si>
  <si>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</si>
  <si>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</si>
  <si>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</si>
  <si>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</si>
  <si>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</si>
  <si>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</si>
  <si>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</si>
  <si>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</si>
  <si>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</si>
  <si>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</si>
  <si>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</si>
  <si>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</si>
  <si>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</si>
  <si>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</si>
  <si>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</si>
  <si>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</si>
  <si>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</si>
  <si>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</si>
  <si>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</si>
  <si>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</si>
  <si>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</si>
  <si>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</si>
  <si>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</si>
  <si>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</si>
  <si>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</si>
  <si>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</si>
  <si>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</si>
  <si>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</si>
  <si>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</si>
  <si>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</si>
  <si>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</si>
  <si>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</si>
  <si>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</si>
  <si>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</si>
  <si>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</si>
  <si>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</si>
  <si>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</si>
  <si>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</si>
  <si>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</si>
  <si>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</si>
  <si>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</si>
  <si>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</si>
  <si>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</si>
  <si>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</si>
  <si>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</si>
  <si>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</si>
  <si>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</si>
  <si>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</si>
  <si>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</si>
  <si>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</si>
  <si>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</si>
  <si>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</si>
  <si>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</si>
  <si>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</si>
  <si>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</si>
  <si>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</si>
  <si>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</si>
  <si>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</si>
  <si>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</si>
  <si>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</si>
  <si>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</si>
  <si>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</si>
  <si>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</si>
  <si>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</si>
  <si>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</si>
  <si>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</si>
  <si>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</si>
  <si>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</si>
  <si>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</si>
  <si>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</si>
  <si>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</si>
  <si>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</si>
  <si>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</si>
  <si>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</si>
  <si>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</si>
  <si>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</si>
  <si>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</si>
  <si>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</si>
  <si>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</si>
  <si>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</si>
  <si>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</si>
  <si>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</si>
  <si>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</si>
  <si>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</si>
  <si>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</si>
  <si>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</si>
  <si>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</si>
  <si>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</si>
  <si>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</si>
  <si>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</si>
  <si>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</si>
  <si>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</si>
  <si>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</si>
  <si>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</si>
  <si>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</si>
  <si>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</si>
  <si>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</si>
  <si>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</si>
  <si>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</si>
  <si>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</si>
  <si>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</si>
  <si>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</si>
  <si>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</si>
  <si>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</si>
  <si>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</si>
  <si>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</si>
  <si>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</si>
  <si>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</si>
  <si>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</si>
  <si>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</si>
  <si>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</si>
  <si>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</si>
  <si>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</si>
  <si>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</si>
  <si>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</si>
  <si>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</si>
  <si>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</si>
  <si>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</si>
  <si>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</si>
  <si>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</si>
  <si>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</si>
  <si>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</si>
  <si>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</si>
  <si>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</si>
  <si>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</si>
  <si>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</si>
  <si>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</si>
  <si>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</si>
  <si>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</si>
  <si>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</si>
  <si>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</si>
  <si>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</si>
  <si>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</si>
  <si>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</si>
  <si>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</si>
  <si>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</si>
  <si>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</si>
  <si>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</si>
  <si>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</si>
  <si>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</si>
  <si>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</si>
  <si>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</si>
  <si>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</si>
  <si>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</si>
  <si>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</si>
  <si>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</si>
  <si>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</si>
  <si>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</si>
  <si>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</si>
  <si>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</si>
  <si>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</si>
  <si>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</si>
  <si>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</si>
  <si>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</si>
  <si>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</si>
  <si>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</si>
  <si>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</si>
  <si>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</si>
  <si>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</si>
  <si>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</si>
  <si>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</si>
  <si>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</si>
  <si>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</si>
  <si>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</si>
  <si>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</si>
  <si>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</si>
  <si>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</si>
  <si>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</si>
  <si>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</si>
  <si>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</si>
  <si>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</si>
  <si>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</si>
  <si>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</si>
  <si>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</si>
  <si>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</si>
  <si>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</si>
  <si>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</si>
  <si>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</si>
  <si>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</si>
  <si>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</si>
  <si>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</si>
  <si>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</si>
  <si>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</si>
  <si>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</si>
  <si>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</si>
  <si>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</si>
  <si>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</si>
  <si>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</si>
  <si>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</si>
  <si>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</si>
  <si>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</si>
  <si>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</si>
  <si>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</si>
  <si>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</si>
  <si>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</si>
  <si>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</si>
  <si>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</si>
  <si>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</si>
  <si>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</si>
  <si>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</si>
  <si>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</si>
  <si>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</si>
  <si>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</si>
  <si>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</si>
  <si>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</si>
  <si>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</si>
  <si>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</si>
  <si>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</si>
  <si>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</si>
  <si>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</si>
  <si>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</si>
  <si>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</si>
  <si>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</si>
  <si>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</si>
  <si>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</si>
  <si>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</si>
  <si>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</si>
  <si>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</si>
  <si>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</si>
  <si>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</si>
  <si>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</si>
  <si>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</si>
  <si>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</si>
  <si>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</si>
  <si>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</si>
  <si>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</si>
  <si>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</si>
  <si>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</si>
  <si>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</si>
  <si>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</si>
  <si>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</si>
  <si>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</si>
  <si>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</si>
  <si>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</si>
  <si>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</si>
  <si>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</si>
  <si>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</si>
  <si>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</si>
  <si>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</si>
  <si>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</si>
  <si>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</si>
  <si>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</si>
  <si>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</si>
  <si>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</si>
  <si>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</si>
  <si>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</si>
  <si>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</si>
  <si>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</si>
  <si>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</si>
  <si>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</si>
  <si>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</si>
  <si>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</si>
  <si>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</si>
  <si>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</si>
  <si>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</si>
  <si>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</si>
  <si>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</si>
  <si>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</si>
  <si>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</si>
  <si>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</si>
  <si>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</si>
  <si>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</si>
  <si>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</si>
  <si>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</si>
  <si>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</si>
  <si>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</si>
  <si>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</si>
  <si>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</si>
  <si>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</si>
  <si>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</si>
  <si>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</si>
  <si>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</si>
  <si>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</si>
  <si>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</si>
  <si>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</si>
  <si>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</si>
  <si>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</si>
  <si>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</si>
  <si>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</si>
  <si>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</si>
  <si>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</si>
  <si>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</si>
  <si>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</si>
  <si>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</si>
  <si>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</si>
  <si>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</si>
  <si>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</si>
  <si>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</si>
  <si>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</si>
  <si>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</si>
  <si>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</si>
  <si>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</si>
  <si>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</si>
  <si>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</si>
  <si>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</si>
  <si>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</si>
  <si>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</si>
  <si>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</si>
  <si>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</si>
  <si>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</si>
  <si>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</si>
  <si>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</si>
  <si>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</si>
  <si>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</si>
  <si>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</si>
  <si>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</si>
  <si>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</si>
  <si>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</si>
  <si>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</si>
  <si>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</si>
  <si>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</si>
  <si>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</si>
  <si>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</si>
  <si>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</si>
  <si>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</si>
  <si>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</si>
  <si>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</si>
  <si>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</si>
  <si>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</si>
  <si>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</si>
  <si>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</si>
  <si>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</si>
  <si>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</si>
  <si>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</si>
  <si>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</si>
  <si>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</si>
  <si>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</si>
  <si>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</si>
  <si>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</si>
  <si>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</si>
  <si>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</si>
  <si>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</si>
  <si>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</si>
  <si>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</si>
  <si>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</si>
  <si>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</si>
  <si>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</si>
  <si>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</si>
  <si>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</si>
  <si>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</si>
  <si>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</si>
  <si>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</si>
  <si>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</si>
  <si>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</si>
  <si>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</si>
  <si>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</si>
  <si>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</si>
  <si>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</si>
  <si>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</si>
  <si>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</si>
  <si>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</si>
  <si>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</si>
  <si>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</si>
  <si>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</si>
  <si>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</si>
  <si>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</si>
  <si>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</si>
  <si>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</si>
  <si>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</si>
  <si>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</si>
  <si>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</si>
  <si>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</si>
  <si>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</si>
  <si>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</si>
  <si>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</si>
  <si>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</si>
  <si>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</si>
  <si>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</si>
  <si>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</si>
  <si>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</si>
  <si>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</si>
  <si>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</si>
  <si>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</si>
  <si>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</si>
  <si>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</si>
  <si>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</si>
  <si>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</si>
  <si>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</si>
  <si>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</si>
  <si>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</si>
  <si>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</si>
  <si>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</si>
  <si>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</si>
  <si>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</si>
  <si>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</si>
  <si>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</si>
  <si>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</si>
  <si>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</si>
  <si>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</si>
  <si>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</si>
  <si>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</si>
  <si>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</si>
  <si>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</si>
  <si>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</si>
  <si>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</si>
  <si>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</si>
  <si>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</si>
  <si>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</si>
  <si>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</si>
  <si>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</si>
  <si>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</si>
  <si>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</si>
  <si>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</si>
  <si>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</si>
  <si>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</si>
  <si>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</si>
  <si>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</si>
  <si>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</si>
  <si>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</si>
  <si>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</si>
  <si>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</si>
  <si>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</si>
  <si>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</si>
  <si>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</si>
  <si>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</si>
  <si>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</si>
  <si>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</si>
  <si>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</si>
  <si>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</si>
  <si>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</si>
  <si>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</si>
  <si>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</si>
  <si>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</si>
  <si>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</si>
  <si>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</si>
  <si>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</si>
  <si>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</si>
  <si>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</si>
  <si>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</si>
  <si>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</si>
  <si>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</si>
  <si>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</si>
  <si>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</si>
  <si>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</si>
  <si>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</si>
  <si>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</si>
  <si>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</si>
  <si>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</si>
  <si>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</si>
  <si>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</si>
  <si>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</si>
  <si>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</si>
  <si>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</si>
  <si>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</si>
  <si>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</si>
  <si>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</si>
  <si>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</si>
  <si>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</si>
  <si>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</si>
  <si>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</si>
  <si>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</si>
  <si>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</si>
  <si>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</si>
  <si>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</si>
  <si>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</si>
  <si>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</si>
  <si>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</si>
  <si>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</si>
  <si>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</si>
  <si>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</si>
  <si>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</si>
  <si>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</si>
  <si>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</si>
  <si>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</si>
  <si>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</si>
  <si>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</si>
  <si>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</si>
  <si>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</si>
  <si>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</si>
  <si>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</si>
  <si>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</si>
  <si>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</si>
  <si>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</si>
  <si>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</si>
  <si>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</si>
  <si>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</si>
  <si>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</si>
  <si>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</si>
  <si>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</si>
  <si>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</si>
  <si>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</si>
  <si>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</si>
  <si>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</si>
  <si>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</si>
  <si>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</si>
  <si>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</si>
  <si>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</si>
  <si>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</si>
  <si>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</si>
  <si>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</si>
  <si>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</si>
  <si>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</si>
  <si>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</si>
  <si>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</si>
  <si>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</si>
  <si>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</si>
  <si>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</si>
  <si>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</si>
  <si>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</si>
  <si>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</si>
  <si>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</si>
  <si>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</si>
  <si>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</si>
  <si>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</si>
  <si>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</si>
  <si>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</si>
  <si>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</si>
  <si>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</si>
  <si>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</si>
  <si>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</si>
  <si>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</si>
  <si>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</si>
  <si>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</si>
  <si>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</si>
  <si>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</si>
  <si>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</si>
  <si>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</si>
  <si>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</si>
  <si>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</si>
  <si>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</si>
  <si>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</si>
  <si>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</si>
  <si>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</si>
  <si>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</si>
  <si>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</si>
  <si>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</si>
  <si>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</si>
  <si>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</si>
  <si>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</si>
  <si>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</si>
  <si>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</si>
  <si>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</si>
  <si>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</si>
  <si>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</si>
  <si>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</si>
  <si>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</si>
  <si>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</si>
  <si>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</si>
  <si>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</si>
  <si>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</si>
  <si>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</si>
  <si>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</si>
  <si>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</si>
  <si>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</si>
  <si>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</si>
  <si>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</si>
  <si>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</si>
  <si>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</si>
  <si>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</si>
  <si>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</si>
  <si>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</si>
  <si>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</si>
  <si>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</si>
  <si>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</si>
  <si>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</si>
  <si>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</si>
  <si>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</si>
  <si>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</si>
  <si>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</si>
  <si>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</si>
  <si>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</si>
  <si>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</si>
  <si>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</si>
  <si>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</si>
  <si>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</si>
  <si>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</si>
  <si>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</si>
  <si>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</si>
  <si>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</si>
  <si>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</si>
  <si>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</si>
  <si>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</si>
  <si>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</si>
  <si>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</si>
  <si>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</si>
  <si>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</si>
  <si>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</si>
  <si>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</si>
  <si>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</si>
  <si>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</si>
  <si>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</si>
  <si>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</si>
  <si>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</si>
  <si>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</si>
  <si>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</si>
  <si>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</si>
  <si>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</si>
  <si>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</si>
  <si>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</si>
  <si>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</si>
  <si>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</si>
  <si>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</si>
  <si>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</si>
  <si>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</si>
  <si>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</si>
  <si>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</si>
  <si>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</si>
  <si>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</si>
  <si>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</si>
  <si>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</si>
  <si>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</si>
  <si>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</si>
  <si>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</si>
  <si>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</si>
  <si>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</si>
  <si>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</si>
  <si>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</si>
  <si>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</si>
  <si>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</si>
  <si>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</si>
  <si>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</si>
  <si>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</si>
  <si>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</si>
  <si>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</si>
  <si>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</si>
  <si>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</si>
  <si>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</si>
  <si>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</si>
  <si>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</si>
  <si>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</si>
  <si>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</si>
  <si>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</si>
  <si>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</si>
  <si>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</si>
  <si>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</si>
  <si>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</si>
  <si>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</si>
  <si>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</si>
  <si>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</si>
  <si>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</si>
  <si>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</si>
  <si>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</si>
  <si>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</si>
  <si>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</si>
  <si>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</si>
  <si>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</si>
  <si>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</si>
  <si>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</si>
  <si>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</si>
  <si>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</si>
  <si>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</si>
  <si>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</si>
  <si>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</si>
  <si>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</si>
  <si>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</si>
  <si>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</si>
  <si>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</si>
  <si>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</si>
  <si>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</si>
  <si>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</si>
  <si>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</si>
  <si>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</si>
  <si>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</si>
  <si>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</si>
  <si>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</si>
  <si>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</si>
  <si>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</si>
  <si>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</si>
  <si>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</si>
  <si>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</si>
  <si>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</si>
  <si>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</si>
  <si>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</si>
  <si>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</si>
  <si>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</si>
  <si>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</si>
  <si>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</si>
  <si>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</si>
  <si>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</si>
  <si>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</si>
  <si>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</si>
  <si>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</si>
  <si>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</si>
  <si>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</si>
  <si>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</si>
  <si>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</si>
  <si>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</si>
  <si>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</si>
  <si>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</si>
  <si>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</si>
  <si>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</si>
  <si>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</si>
  <si>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</si>
  <si>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</si>
  <si>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</si>
  <si>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</si>
  <si>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</si>
  <si>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</si>
  <si>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</si>
  <si>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</si>
  <si>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</si>
  <si>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</si>
  <si>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</si>
  <si>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</si>
  <si>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</si>
  <si>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</si>
  <si>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</si>
  <si>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</si>
  <si>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</si>
  <si>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</si>
  <si>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</si>
  <si>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</si>
  <si>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</si>
  <si>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</si>
  <si>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</si>
  <si>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</si>
  <si>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</si>
  <si>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</si>
  <si>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</si>
  <si>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</si>
  <si>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</si>
  <si>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</si>
  <si>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</si>
  <si>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</si>
  <si>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</si>
  <si>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</si>
  <si>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</si>
  <si>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</si>
  <si>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</si>
  <si>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</si>
  <si>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</si>
  <si>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</si>
  <si>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</si>
  <si>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</si>
  <si>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</si>
  <si>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</si>
  <si>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</si>
  <si>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</si>
  <si>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</si>
  <si>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</si>
  <si>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</si>
  <si>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</si>
  <si>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</si>
  <si>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</si>
  <si>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</si>
  <si>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</si>
  <si>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</si>
  <si>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</si>
  <si>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</si>
  <si>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</si>
  <si>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</si>
  <si>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</si>
  <si>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</si>
  <si>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</si>
  <si>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</si>
  <si>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</si>
  <si>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</si>
  <si>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</si>
  <si>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</si>
  <si>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</si>
  <si>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</si>
  <si>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</si>
  <si>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</si>
  <si>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</si>
  <si>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</si>
  <si>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</si>
  <si>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</si>
  <si>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</si>
  <si>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</si>
  <si>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</si>
  <si>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</si>
  <si>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</si>
  <si>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</si>
  <si>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</si>
  <si>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</si>
  <si>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</si>
  <si>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</si>
  <si>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</si>
  <si>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</si>
  <si>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</si>
  <si>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</si>
  <si>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</si>
  <si>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</si>
  <si>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</si>
  <si>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</si>
  <si>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</si>
  <si>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</si>
  <si>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</si>
  <si>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</si>
  <si>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</si>
  <si>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</si>
  <si>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</si>
  <si>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</si>
  <si>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</si>
  <si>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</si>
  <si>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</si>
  <si>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</si>
  <si>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</si>
  <si>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</si>
  <si>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</si>
  <si>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</si>
  <si>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</si>
  <si>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</si>
  <si>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</si>
  <si>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</si>
  <si>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</si>
  <si>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</si>
  <si>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</si>
  <si>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</si>
  <si>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</si>
  <si>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</si>
  <si>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</si>
  <si>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</si>
  <si>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</si>
  <si>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</si>
  <si>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</si>
  <si>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</si>
  <si>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</si>
  <si>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</si>
  <si>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</si>
  <si>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</si>
  <si>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</si>
  <si>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</si>
  <si>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</si>
  <si>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</si>
  <si>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</si>
  <si>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</si>
  <si>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</si>
  <si>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</si>
  <si>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</si>
  <si>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</si>
  <si>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</si>
  <si>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</si>
  <si>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</si>
  <si>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</si>
  <si>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</si>
  <si>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</si>
  <si>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</si>
  <si>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</si>
  <si>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</si>
  <si>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</si>
  <si>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</si>
  <si>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</si>
  <si>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</si>
  <si>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</si>
  <si>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</si>
  <si>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</si>
  <si>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</si>
  <si>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</si>
  <si>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</si>
  <si>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</si>
  <si>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</si>
  <si>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</si>
  <si>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</si>
  <si>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</si>
  <si>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</si>
  <si>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</si>
  <si>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</si>
  <si>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</si>
  <si>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</si>
  <si>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</si>
  <si>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</si>
  <si>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</si>
  <si>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</si>
  <si>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</si>
  <si>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</si>
  <si>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</si>
  <si>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</si>
  <si>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</si>
  <si>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</si>
  <si>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</si>
  <si>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</si>
  <si>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</si>
  <si>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</si>
  <si>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</si>
  <si>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</si>
  <si>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</si>
  <si>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</si>
  <si>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</si>
  <si>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</si>
  <si>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</si>
  <si>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</si>
  <si>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</si>
  <si>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</si>
  <si>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</si>
  <si>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</si>
  <si>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</si>
  <si>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</si>
  <si>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</si>
  <si>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</si>
  <si>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</si>
  <si>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</si>
  <si>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</si>
  <si>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</si>
  <si>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</si>
  <si>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</si>
  <si>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</si>
  <si>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</si>
  <si>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</si>
  <si>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</si>
  <si>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</si>
  <si>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</si>
  <si>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</si>
  <si>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</si>
  <si>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</si>
  <si>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</si>
  <si>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</si>
  <si>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</si>
  <si>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</si>
  <si>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</si>
  <si>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</si>
  <si>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</si>
  <si>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</si>
  <si>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</si>
  <si>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</si>
  <si>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</si>
  <si>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</si>
  <si>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</si>
  <si>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</si>
  <si>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</si>
  <si>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</si>
  <si>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</si>
  <si>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</si>
  <si>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</si>
  <si>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</si>
  <si>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</si>
  <si>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</si>
  <si>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</si>
  <si>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</si>
  <si>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</si>
  <si>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</si>
  <si>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</si>
  <si>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</si>
  <si>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</si>
  <si>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</si>
  <si>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</si>
  <si>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</si>
  <si>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</si>
  <si>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</si>
  <si>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</si>
  <si>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</si>
  <si>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</si>
  <si>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</si>
  <si>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</si>
  <si>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</si>
  <si>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</si>
  <si>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</si>
  <si>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</si>
  <si>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</si>
  <si>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</si>
  <si>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</si>
  <si>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</si>
  <si>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</si>
  <si>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</si>
  <si>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</si>
  <si>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</si>
  <si>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</si>
  <si>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</si>
  <si>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</si>
  <si>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</si>
  <si>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</si>
  <si>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</si>
  <si>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</si>
  <si>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</si>
  <si>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</si>
  <si>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</si>
  <si>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</si>
  <si>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</si>
  <si>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</si>
  <si>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</si>
  <si>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</si>
  <si>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</si>
  <si>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</si>
  <si>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</si>
  <si>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</si>
  <si>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</si>
  <si>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</si>
  <si>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</si>
  <si>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</si>
  <si>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</si>
  <si>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</si>
  <si>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</si>
  <si>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</si>
  <si>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</si>
  <si>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</si>
  <si>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</si>
  <si>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</si>
  <si>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</si>
  <si>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</si>
  <si>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</si>
  <si>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</si>
  <si>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</si>
  <si>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</si>
  <si>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</si>
  <si>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</si>
  <si>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</si>
  <si>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</si>
  <si>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</si>
  <si>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</si>
  <si>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</si>
  <si>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</si>
  <si>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</si>
  <si>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</si>
  <si>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</si>
  <si>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</si>
  <si>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</si>
  <si>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</si>
  <si>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</si>
  <si>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</si>
  <si>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</si>
  <si>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</si>
  <si>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</si>
  <si>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</si>
  <si>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</si>
  <si>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</si>
  <si>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</si>
  <si>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</si>
  <si>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</si>
  <si>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</si>
  <si>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</si>
  <si>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</si>
  <si>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</si>
  <si>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</si>
  <si>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</si>
  <si>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</si>
  <si>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</si>
  <si>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</si>
  <si>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</si>
  <si>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</si>
  <si>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</si>
  <si>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</si>
  <si>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</si>
  <si>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</si>
  <si>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</si>
  <si>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</si>
  <si>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</si>
  <si>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</si>
  <si>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</si>
  <si>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</si>
  <si>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</si>
  <si>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</si>
  <si>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</si>
  <si>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</si>
  <si>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</si>
  <si>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</si>
  <si>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</si>
  <si>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</si>
  <si>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</si>
  <si>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</si>
  <si>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</si>
  <si>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</si>
  <si>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</si>
  <si>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</si>
  <si>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</si>
  <si>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</si>
  <si>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</si>
  <si>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</si>
  <si>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</si>
  <si>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</si>
  <si>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</si>
  <si>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</si>
  <si>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</si>
  <si>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</si>
  <si>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</si>
  <si>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</si>
  <si>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</si>
  <si>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</si>
  <si>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</si>
  <si>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</si>
  <si>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</si>
  <si>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</si>
  <si>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</si>
  <si>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</si>
  <si>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</si>
  <si>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</si>
  <si>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</si>
  <si>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</si>
  <si>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</si>
  <si>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</si>
  <si>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</si>
  <si>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</si>
  <si>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</si>
  <si>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</si>
  <si>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</si>
  <si>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</si>
  <si>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</si>
  <si>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</si>
  <si>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</si>
  <si>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</si>
  <si>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</si>
  <si>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</si>
  <si>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</si>
  <si>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</si>
  <si>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</si>
  <si>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</si>
  <si>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</si>
  <si>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</si>
  <si>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</si>
  <si>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</si>
  <si>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</si>
  <si>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</si>
  <si>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</si>
  <si>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</si>
  <si>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</si>
  <si>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</si>
  <si>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</si>
  <si>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</si>
  <si>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</si>
  <si>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</si>
  <si>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</si>
  <si>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</si>
  <si>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</si>
  <si>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</si>
  <si>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</si>
  <si>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</si>
  <si>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</si>
  <si>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</si>
  <si>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</si>
  <si>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</si>
  <si>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</si>
  <si>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</si>
  <si>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</si>
  <si>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</si>
  <si>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</si>
  <si>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</si>
  <si>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</si>
  <si>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</si>
  <si>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</si>
  <si>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</si>
  <si>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</si>
  <si>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</si>
  <si>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</si>
  <si>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</si>
  <si>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</si>
  <si>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</si>
  <si>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</si>
  <si>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</si>
  <si>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</si>
  <si>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</si>
  <si>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</si>
  <si>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</si>
  <si>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</si>
  <si>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</si>
  <si>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</si>
  <si>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</si>
  <si>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</si>
  <si>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</si>
  <si>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</si>
  <si>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</si>
  <si>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</si>
  <si>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</si>
  <si>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</si>
  <si>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</si>
  <si>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</si>
  <si>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</si>
  <si>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</si>
  <si>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</si>
  <si>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</si>
  <si>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</si>
  <si>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</si>
  <si>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</si>
  <si>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</si>
  <si>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</si>
  <si>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</si>
  <si>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</si>
  <si>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</si>
  <si>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</si>
  <si>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</si>
  <si>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</si>
  <si>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</si>
  <si>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</si>
  <si>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</si>
  <si>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</si>
  <si>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</si>
  <si>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</si>
  <si>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</si>
  <si>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</si>
  <si>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</si>
  <si>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</si>
  <si>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</si>
  <si>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</si>
  <si>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</si>
  <si>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</si>
  <si>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</si>
  <si>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</si>
  <si>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</si>
  <si>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</si>
  <si>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</si>
  <si>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</si>
  <si>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</si>
  <si>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</si>
  <si>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</si>
  <si>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</si>
  <si>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</si>
  <si>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</si>
  <si>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</si>
  <si>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</si>
  <si>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</si>
  <si>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</si>
  <si>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</si>
  <si>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</si>
  <si>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</si>
  <si>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</si>
  <si>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</si>
  <si>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</si>
  <si>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</si>
  <si>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</si>
  <si>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</si>
  <si>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</si>
  <si>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</si>
  <si>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</si>
  <si>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</si>
  <si>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</si>
  <si>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</si>
  <si>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</si>
  <si>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</si>
  <si>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</si>
  <si>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</si>
  <si>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</si>
  <si>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</si>
  <si>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</si>
  <si>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</si>
  <si>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</si>
  <si>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</si>
  <si>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</si>
  <si>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</si>
  <si>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</si>
  <si>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</si>
  <si>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</si>
  <si>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</si>
  <si>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</si>
  <si>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</si>
  <si>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</si>
  <si>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</si>
  <si>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</si>
  <si>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</si>
  <si>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</si>
  <si>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</si>
  <si>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 xml:space="preserve">Varrição </t>
  </si>
  <si>
    <t xml:space="preserve">Mauro   </t>
  </si>
  <si>
    <t>Igor</t>
  </si>
  <si>
    <t>Antonio</t>
  </si>
  <si>
    <t>ZRQ1/ZRQ1381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</si>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</sst>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4" ySplit="3" topLeftCell="BM4" activePane="bottomRight" state="frozen"/>
      <selection pane="bottomRight" activeCell="BU9" sqref="BU9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8" t="s">
        <v>969</v>
      </c>
      <c r="C1" s="229"/>
      <c r="D1" s="229"/>
      <c r="E1" s="228" t="s">
        <v>970</v>
      </c>
      <c r="F1" s="229"/>
      <c r="G1" s="230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31"/>
      <c r="AG1" s="4"/>
      <c r="AH1" s="238" t="s">
        <v>971</v>
      </c>
      <c r="AI1" s="239"/>
      <c r="AJ1" s="239"/>
      <c r="AK1" s="239"/>
      <c r="AL1" s="240"/>
      <c r="AM1" s="241"/>
      <c r="AN1" s="239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42"/>
      <c r="BF1" s="4"/>
      <c r="BG1" s="243" t="s">
        <v>972</v>
      </c>
      <c r="BH1" s="244"/>
      <c r="BI1" s="244"/>
      <c r="BJ1" s="245"/>
      <c r="BK1" s="217" t="s">
        <v>973</v>
      </c>
      <c r="BL1" s="235" t="s">
        <v>974</v>
      </c>
      <c r="BM1" s="236"/>
      <c r="BN1" s="236"/>
      <c r="BO1" s="236"/>
      <c r="BP1" s="236"/>
      <c r="BQ1" s="236"/>
      <c r="BR1" s="237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38" t="s">
        <v>975</v>
      </c>
      <c r="AI2" s="239"/>
      <c r="AJ2" s="239"/>
      <c r="AK2" s="239"/>
      <c r="AL2" s="240"/>
      <c r="AM2" s="241"/>
      <c r="AN2" s="239"/>
      <c r="AO2" s="239"/>
      <c r="AP2" s="242"/>
      <c r="AQ2" s="5"/>
      <c r="AR2" s="238" t="s">
        <v>978</v>
      </c>
      <c r="AS2" s="239"/>
      <c r="AT2" s="239"/>
      <c r="AU2" s="239"/>
      <c r="AV2" s="239"/>
      <c r="AW2" s="239"/>
      <c r="AX2" s="242"/>
      <c r="AY2" s="5"/>
      <c r="AZ2" s="232" t="s">
        <v>979</v>
      </c>
      <c r="BA2" s="234"/>
      <c r="BB2" s="238" t="s">
        <v>976</v>
      </c>
      <c r="BC2" s="239"/>
      <c r="BD2" s="239"/>
      <c r="BE2" s="242"/>
      <c r="BF2" s="4"/>
      <c r="BG2" s="246"/>
      <c r="BH2" s="247"/>
      <c r="BI2" s="247"/>
      <c r="BJ2" s="248"/>
      <c r="BK2" s="4"/>
      <c r="BL2" s="249"/>
      <c r="BM2" s="250"/>
      <c r="BN2" s="250"/>
      <c r="BO2" s="250"/>
      <c r="BP2" s="250"/>
      <c r="BQ2" s="250"/>
      <c r="BR2" s="251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32" t="s">
        <v>980</v>
      </c>
      <c r="AI3" s="234"/>
      <c r="AJ3" s="232" t="s">
        <v>981</v>
      </c>
      <c r="AK3" s="233"/>
      <c r="AL3" s="254"/>
      <c r="AM3" s="255"/>
      <c r="AN3" s="233"/>
      <c r="AO3" s="233"/>
      <c r="AP3" s="234"/>
      <c r="AQ3" s="60"/>
      <c r="AR3" s="226" t="s">
        <v>987</v>
      </c>
      <c r="AS3" s="227"/>
      <c r="AT3" s="226" t="s">
        <v>988</v>
      </c>
      <c r="AU3" s="227"/>
      <c r="AV3" s="226" t="s">
        <v>989</v>
      </c>
      <c r="AW3" s="227"/>
      <c r="AX3" s="60" t="s">
        <v>990</v>
      </c>
      <c r="AY3" s="60"/>
      <c r="AZ3" s="252"/>
      <c r="BA3" s="253"/>
      <c r="BB3" s="232" t="s">
        <v>983</v>
      </c>
      <c r="BC3" s="233"/>
      <c r="BD3" s="233"/>
      <c r="BE3" s="234"/>
      <c r="BF3" s="59"/>
      <c r="BG3" s="246"/>
      <c r="BH3" s="247"/>
      <c r="BI3" s="247"/>
      <c r="BJ3" s="248"/>
      <c r="BK3" s="59"/>
      <c r="BL3" s="235" t="s">
        <v>991</v>
      </c>
      <c r="BM3" s="236"/>
      <c r="BN3" s="236"/>
      <c r="BO3" s="237"/>
      <c r="BP3" s="235" t="s">
        <v>773</v>
      </c>
      <c r="BQ3" s="236"/>
      <c r="BR3" s="237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787</v>
      </c>
      <c r="F227" s="142" t="str">
        <f>IF(D227="","*",VLOOKUP(E227,BS_ATIVIDADE[],3,FALSE))</f>
        <v>DORMENTE - DESCARGA</v>
      </c>
      <c r="G227" s="106" t="s">
        <v>416</v>
      </c>
      <c r="H227" s="106" t="s">
        <v>416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500</v>
      </c>
      <c r="Q227" s="9" t="str">
        <f>IF(E227=0, "*", IFERROR(_xlfn.XLOOKUP(E227, BS_ATIVIDADE[ATIVIDADE], BS_ATIVIDADE[UNIDADE]), "*"))</f>
        <v>Nº DE DORMENTES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/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PDM - DESCARGA - DORMENTE</v>
      </c>
      <c r="AI227" s="8" t="str">
        <f>IF(BS_CONTROLE[[#This Row],[Atividade]]=0, "-", BS_CONTROLE[[#This Row],[Atividade]])</f>
        <v>PDM - DESCARGA - DORMENTE</v>
      </c>
      <c r="AJ227" s="30" t="str">
        <f>BS_CONTROLE[[#This Row],[Local - Partida]]</f>
        <v>ZSF2</v>
      </c>
      <c r="AK227" s="30" t="str">
        <f>BS_CONTROLE[[#This Row],[Local - Encerramento]]</f>
        <v>ZSF2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/>
      <c r="AR227" s="108"/>
      <c r="AS227" s="108"/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0</v>
      </c>
      <c r="AY227" s="153"/>
      <c r="AZ227" s="109"/>
      <c r="BA227" s="9" t="str">
        <f>IFERROR(_xlfn.XLOOKUP(AH227, BS_ATIVIDADE[ATIVIDADE],BS_ATIVIDADE[UNIDADE] ), "*")</f>
        <v>Nº DE DORMENTES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Produção e Intervalo</v>
      </c>
      <c r="BQ227" s="18">
        <f>IF(OR(B227="",E227=""),"*",AX227/O227)</f>
        <v>0</v>
      </c>
      <c r="BR227" s="18">
        <f>IF(OR(B227="",E227=""),"*",AZ227/P227)</f>
        <v>0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/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/>
      <c r="AR228" s="108"/>
      <c r="AS228" s="108"/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</v>
      </c>
      <c r="AY228" s="153"/>
      <c r="AZ228" s="109"/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Produção e Intervalo</v>
      </c>
      <c r="BQ228" s="18">
        <f>IF(OR(B228="",E228=""),"*",AX228/O228)</f>
        <v>0</v>
      </c>
      <c r="BR228" s="18">
        <f>IF(OR(B228="",E228=""),"*",AZ228/P228)</f>
        <v>0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1440</v>
      </c>
      <c r="W230" s="104" t="s">
        <v>452</v>
      </c>
      <c r="X230" s="129"/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/>
      <c r="AR230" s="108"/>
      <c r="AS230" s="108"/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/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/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/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 t="s">
        <v>624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/>
      <c r="AR231" s="108"/>
      <c r="AS231" s="108"/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/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/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/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/>
      <c r="AR232" s="108"/>
      <c r="AS232" s="108"/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0</v>
      </c>
      <c r="AY232" s="153"/>
      <c r="AZ232" s="109"/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Produção e Intervalo</v>
      </c>
      <c r="BQ232" s="18">
        <f>IF(OR(B232="",E232=""),"*",AX232/O232)</f>
        <v>0</v>
      </c>
      <c r="BR232" s="18">
        <f>IF(OR(B232="",E232=""),"*",AZ232/P232)</f>
        <v>0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/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/>
      <c r="AR235" s="108"/>
      <c r="AS235" s="108"/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0</v>
      </c>
      <c r="AY235" s="153"/>
      <c r="AZ235" s="109"/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Produção e Intervalo</v>
      </c>
      <c r="BQ235" s="18">
        <f>IF(OR(B235="",E235=""),"*",AX235/O235)</f>
        <v>0</v>
      </c>
      <c r="BR235" s="18">
        <f>IF(OR(B235="",E235=""),"*",AZ235/P235)</f>
        <v>0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/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/>
      <c r="AR236" s="108"/>
      <c r="AS236" s="108"/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0</v>
      </c>
      <c r="AY236" s="153"/>
      <c r="AZ236" s="109"/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Produção e Intervalo</v>
      </c>
      <c r="BQ236" s="18">
        <f>IF(OR(B236="",E236=""),"*",AX236/O236)</f>
        <v>0</v>
      </c>
      <c r="BR236" s="18">
        <f>IF(OR(B236="",E236=""),"*",AZ236/P236)</f>
        <v>0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1441</v>
      </c>
      <c r="V237" s="151" t="s">
        <v>1150</v>
      </c>
      <c r="W237" s="104" t="s">
        <v>447</v>
      </c>
      <c r="X237" s="129"/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/>
      <c r="AR237" s="108"/>
      <c r="AS237" s="108"/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0</v>
      </c>
      <c r="AY237" s="153"/>
      <c r="AZ237" s="109"/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Produção e Intervalo</v>
      </c>
      <c r="BQ237" s="18">
        <f>IF(OR(B237="",E237=""),"*",AX237/O237)</f>
        <v>0</v>
      </c>
      <c r="BR237" s="18">
        <f>IF(OR(B237="",E237=""),"*",AZ237/P237)</f>
        <v>0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44.646999999999998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8" s="106">
        <v>0.375</v>
      </c>
      <c r="O238" s="106">
        <v>6.9444444444444447E-4</v>
      </c>
      <c r="P238" s="105">
        <v>2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1442</v>
      </c>
      <c r="V238" s="151" t="s">
        <v>1150</v>
      </c>
      <c r="W238" s="104" t="s">
        <v>447</v>
      </c>
      <c r="X238" s="129"/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ZMA-ZDG</v>
      </c>
      <c r="AM238" s="105" t="str">
        <f>IF(BS_CONTROLE[[#This Row],[SB]]=0, "-", BS_CONTROLE[[#This Row],[SB]])</f>
        <v>ZMAK47</v>
      </c>
      <c r="AN238" s="105">
        <f>IF(BS_CONTROLE[[#This Row],[SUB]]=0, "-", BS_CONTROLE[[#This Row],[SUB]])</f>
        <v>73</v>
      </c>
      <c r="AO238" s="105">
        <f>BS_CONTROLE[[#This Row],[KM - Inicio]]</f>
        <v>44.646999999999998</v>
      </c>
      <c r="AP238" s="105">
        <f>BS_CONTROLE[[#This Row],[KM - Inicio]]</f>
        <v>44.646999999999998</v>
      </c>
      <c r="AQ238" s="108"/>
      <c r="AR238" s="108"/>
      <c r="AS238" s="108"/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0</v>
      </c>
      <c r="AY238" s="153"/>
      <c r="AZ238" s="109"/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Produção e Intervalo</v>
      </c>
      <c r="BQ238" s="18">
        <f>IF(OR(B238="",E238=""),"*",AX238/O238)</f>
        <v>0</v>
      </c>
      <c r="BR238" s="18">
        <f>IF(OR(B238="",E238=""),"*",AZ238/P238)</f>
        <v>0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6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1443</v>
      </c>
      <c r="V241" s="151" t="s">
        <v>1150</v>
      </c>
      <c r="W241" s="104" t="s">
        <v>452</v>
      </c>
      <c r="X241" s="129"/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/>
      <c r="AR241" s="108"/>
      <c r="AS241" s="108"/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0</v>
      </c>
      <c r="AY241" s="153"/>
      <c r="AZ241" s="109"/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Produção e Intervalo</v>
      </c>
      <c r="BQ241" s="18">
        <f>IF(OR(B241="",E241=""),"*",AX241/O241)</f>
        <v>0</v>
      </c>
      <c r="BR241" s="18">
        <f>IF(OR(B241="",E241=""),"*",AZ241/P241)</f>
        <v>0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/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/>
      <c r="AR244" s="108"/>
      <c r="AS244" s="108"/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/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1444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/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/>
      <c r="AR245" s="108"/>
      <c r="AS245" s="108"/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/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/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6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6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6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6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6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6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6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41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27" operator="equal">
      <formula>"NÃO"</formula>
    </cfRule>
    <cfRule type="cellIs" dxfId="187" priority="12028" operator="equal">
      <formula>"SIM"</formula>
    </cfRule>
  </conditionalFormatting>
  <conditionalFormatting sqref="AY6:AY1056">
    <cfRule type="expression" dxfId="186" priority="54483">
      <formula>#REF!=1</formula>
    </cfRule>
  </conditionalFormatting>
  <conditionalFormatting sqref="BD6:BD1056 AX6:AX1056 T6:T1056">
    <cfRule type="cellIs" dxfId="185" priority="54467" operator="equal">
      <formula>"ERRO"</formula>
    </cfRule>
  </conditionalFormatting>
  <conditionalFormatting sqref="BP6:BP1056">
    <cfRule type="cellIs" dxfId="184" priority="54462" operator="equal">
      <formula>"Produção e Intervalo"</formula>
    </cfRule>
    <cfRule type="cellIs" dxfId="183" priority="54463" operator="equal">
      <formula>"Aderente"</formula>
    </cfRule>
    <cfRule type="cellIs" dxfId="182" priority="54464" operator="equal">
      <formula>"Intervalo"</formula>
    </cfRule>
    <cfRule type="cellIs" dxfId="181" priority="54465" operator="equal">
      <formula>"Produção"</formula>
    </cfRule>
    <cfRule type="cellIs" dxfId="180" priority="54466" operator="equal">
      <formula>"ERRO"</formula>
    </cfRule>
  </conditionalFormatting>
  <conditionalFormatting sqref="BQ6:BR1056">
    <cfRule type="cellIs" dxfId="179" priority="54444" operator="equal">
      <formula>"*"</formula>
    </cfRule>
    <cfRule type="cellIs" dxfId="178" priority="54445" operator="greaterThanOrEqual">
      <formula>1</formula>
    </cfRule>
    <cfRule type="cellIs" dxfId="177" priority="54446" operator="lessThan">
      <formula>1</formula>
    </cfRule>
  </conditionalFormatting>
  <conditionalFormatting sqref="BJ2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44" operator="equal">
      <formula>"OPORTUNIDADE"</formula>
    </cfRule>
  </conditionalFormatting>
  <conditionalFormatting sqref="X28:Y29">
    <cfRule type="cellIs" dxfId="175" priority="342" operator="equal">
      <formula>"NÃO"</formula>
    </cfRule>
    <cfRule type="cellIs" dxfId="174" priority="343" operator="equal">
      <formula>"SIM"</formula>
    </cfRule>
  </conditionalFormatting>
  <conditionalFormatting sqref="BJ1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4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5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20" operator="equal">
      <formula>"OPORTUNIDADE"</formula>
    </cfRule>
  </conditionalFormatting>
  <conditionalFormatting sqref="Y39">
    <cfRule type="cellIs" dxfId="172" priority="318" operator="equal">
      <formula>"NÃO"</formula>
    </cfRule>
    <cfRule type="cellIs" dxfId="171" priority="319" operator="equal">
      <formula>"SIM"</formula>
    </cfRule>
  </conditionalFormatting>
  <conditionalFormatting sqref="X42:X43">
    <cfRule type="cellIs" dxfId="170" priority="317" operator="equal">
      <formula>"OPORTUNIDADE"</formula>
    </cfRule>
  </conditionalFormatting>
  <conditionalFormatting sqref="X42:X43">
    <cfRule type="cellIs" dxfId="169" priority="315" operator="equal">
      <formula>"NÃO"</formula>
    </cfRule>
    <cfRule type="cellIs" dxfId="168" priority="316" operator="equal">
      <formula>"SIM"</formula>
    </cfRule>
  </conditionalFormatting>
  <conditionalFormatting sqref="BJ4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88" operator="equal">
      <formula>"OPORTUNIDADE"</formula>
    </cfRule>
  </conditionalFormatting>
  <conditionalFormatting sqref="X46:Y46 Y47:Y48 X47:X50">
    <cfRule type="cellIs" dxfId="166" priority="286" operator="equal">
      <formula>"NÃO"</formula>
    </cfRule>
    <cfRule type="cellIs" dxfId="165" priority="287" operator="equal">
      <formula>"SIM"</formula>
    </cfRule>
  </conditionalFormatting>
  <conditionalFormatting sqref="BJ3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60" operator="equal">
      <formula>"OPORTUNIDADE"</formula>
    </cfRule>
  </conditionalFormatting>
  <conditionalFormatting sqref="Y57">
    <cfRule type="cellIs" dxfId="163" priority="258" operator="equal">
      <formula>"NÃO"</formula>
    </cfRule>
    <cfRule type="cellIs" dxfId="162" priority="259" operator="equal">
      <formula>"SIM"</formula>
    </cfRule>
  </conditionalFormatting>
  <conditionalFormatting sqref="BJ3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7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8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47" operator="equal">
      <formula>"OPORTUNIDADE"</formula>
    </cfRule>
  </conditionalFormatting>
  <conditionalFormatting sqref="X52:X61">
    <cfRule type="cellIs" dxfId="160" priority="245" operator="equal">
      <formula>"NÃO"</formula>
    </cfRule>
    <cfRule type="cellIs" dxfId="159" priority="246" operator="equal">
      <formula>"SIM"</formula>
    </cfRule>
  </conditionalFormatting>
  <conditionalFormatting sqref="BJ5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11" operator="equal">
      <formula>"OPORTUNIDADE"</formula>
    </cfRule>
  </conditionalFormatting>
  <conditionalFormatting sqref="Y73">
    <cfRule type="cellIs" dxfId="157" priority="209" operator="equal">
      <formula>"NÃO"</formula>
    </cfRule>
    <cfRule type="cellIs" dxfId="156" priority="210" operator="equal">
      <formula>"SIM"</formula>
    </cfRule>
  </conditionalFormatting>
  <conditionalFormatting sqref="X75">
    <cfRule type="cellIs" dxfId="155" priority="205" operator="equal">
      <formula>"OPORTUNIDADE"</formula>
    </cfRule>
  </conditionalFormatting>
  <conditionalFormatting sqref="X75">
    <cfRule type="cellIs" dxfId="154" priority="203" operator="equal">
      <formula>"NÃO"</formula>
    </cfRule>
    <cfRule type="cellIs" dxfId="153" priority="204" operator="equal">
      <formula>"SIM"</formula>
    </cfRule>
  </conditionalFormatting>
  <conditionalFormatting sqref="BJ6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98" operator="equal">
      <formula>"OPORTUNIDADE"</formula>
    </cfRule>
  </conditionalFormatting>
  <conditionalFormatting sqref="X76:X77">
    <cfRule type="cellIs" dxfId="151" priority="196" operator="equal">
      <formula>"NÃO"</formula>
    </cfRule>
    <cfRule type="cellIs" dxfId="150" priority="197" operator="equal">
      <formula>"SIM"</formula>
    </cfRule>
  </conditionalFormatting>
  <conditionalFormatting sqref="BO7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83">
      <iconSet showValue="0">
        <cfvo type="percent" val="0"/>
        <cfvo type="num" val="1"/>
        <cfvo type="num" val="1" gte="0"/>
      </iconSet>
    </cfRule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0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3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39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82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:BJ1056 BJ216:BJ217 BJ219">
    <cfRule type="iconSet" priority="63208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32">
      <iconSet showValue="0">
        <cfvo type="percent" val="0"/>
        <cfvo type="num" val="1"/>
        <cfvo type="num" val="1" gte="0"/>
      </iconSet>
    </cfRule>
    <cfRule type="iconSet" priority="63233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38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1056">
    <cfRule type="iconSet" priority="63242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1445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1446</v>
      </c>
      <c r="C4" s="159" t="s">
        <v>1447</v>
      </c>
      <c r="D4" s="159" t="s">
        <v>1448</v>
      </c>
      <c r="E4" s="159" t="s">
        <v>1449</v>
      </c>
      <c r="F4" s="159" t="s">
        <v>4</v>
      </c>
      <c r="G4" s="159" t="s">
        <v>1450</v>
      </c>
    </row>
    <row r="5" spans="2:7">
      <c r="B5" s="160" t="s">
        <v>1451</v>
      </c>
      <c r="C5" s="160">
        <v>257068</v>
      </c>
      <c r="D5" s="160" t="s">
        <v>1452</v>
      </c>
      <c r="E5" s="160" t="s">
        <v>1453</v>
      </c>
      <c r="F5" s="160" t="s">
        <v>1453</v>
      </c>
      <c r="G5" s="161">
        <v>46296</v>
      </c>
    </row>
    <row r="6" spans="2:7">
      <c r="B6" s="160" t="s">
        <v>1454</v>
      </c>
      <c r="C6" s="160" t="s">
        <v>624</v>
      </c>
      <c r="D6" s="160" t="s">
        <v>624</v>
      </c>
      <c r="E6" s="160" t="s">
        <v>624</v>
      </c>
      <c r="F6" s="160" t="s">
        <v>1455</v>
      </c>
      <c r="G6" s="161" t="s">
        <v>624</v>
      </c>
    </row>
    <row r="7" spans="2:7">
      <c r="B7" s="160" t="s">
        <v>1456</v>
      </c>
      <c r="C7" s="160">
        <v>257472</v>
      </c>
      <c r="D7" s="160" t="s">
        <v>1457</v>
      </c>
      <c r="E7" s="160" t="s">
        <v>1458</v>
      </c>
      <c r="F7" s="160" t="s">
        <v>1458</v>
      </c>
      <c r="G7" s="161">
        <v>45992</v>
      </c>
    </row>
    <row r="8" spans="2:7">
      <c r="B8" s="160" t="s">
        <v>1459</v>
      </c>
      <c r="C8" s="160">
        <v>260307</v>
      </c>
      <c r="D8" s="160" t="s">
        <v>1460</v>
      </c>
      <c r="E8" s="160" t="s">
        <v>1461</v>
      </c>
      <c r="F8" s="160" t="s">
        <v>1458</v>
      </c>
      <c r="G8" s="161">
        <v>46082</v>
      </c>
    </row>
    <row r="9" spans="2:7">
      <c r="B9" s="160" t="s">
        <v>1462</v>
      </c>
      <c r="C9" s="160">
        <v>333033</v>
      </c>
      <c r="D9" s="160" t="s">
        <v>1463</v>
      </c>
      <c r="E9" s="160" t="s">
        <v>1455</v>
      </c>
      <c r="F9" s="160" t="s">
        <v>1464</v>
      </c>
      <c r="G9" s="160" t="s">
        <v>624</v>
      </c>
    </row>
    <row r="10" spans="2:7">
      <c r="B10" s="160" t="s">
        <v>1465</v>
      </c>
      <c r="C10" s="160">
        <v>263576</v>
      </c>
      <c r="D10" s="160" t="s">
        <v>1466</v>
      </c>
      <c r="E10" s="160" t="s">
        <v>1455</v>
      </c>
      <c r="F10" s="160" t="s">
        <v>1455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1467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1468</v>
      </c>
      <c r="E3" s="198" t="s">
        <v>1469</v>
      </c>
      <c r="F3" s="198" t="s">
        <v>1470</v>
      </c>
      <c r="G3" s="198" t="s">
        <v>1471</v>
      </c>
      <c r="H3" s="198" t="s">
        <v>1472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1473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1474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1475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J1" workbookViewId="0">
      <selection activeCell="A2" sqref="A2:T237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1476</v>
      </c>
      <c r="V1" s="264"/>
      <c r="W1" s="264"/>
    </row>
    <row r="2" spans="1:23" ht="15" customHeight="1">
      <c r="A2" s="87" t="s">
        <v>1477</v>
      </c>
      <c r="B2" s="87" t="s">
        <v>1478</v>
      </c>
      <c r="C2" s="87" t="s">
        <v>442</v>
      </c>
      <c r="D2" s="88" t="s">
        <v>1012</v>
      </c>
      <c r="E2" s="88" t="s">
        <v>4</v>
      </c>
      <c r="F2" s="88" t="s">
        <v>1479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1480</v>
      </c>
      <c r="T2" s="91" t="s">
        <v>1015</v>
      </c>
      <c r="U2" s="137">
        <f ca="1">TODAY()-1</f>
        <v>46068</v>
      </c>
      <c r="V2" s="137">
        <f ca="1">U2-1</f>
        <v>46067</v>
      </c>
      <c r="W2" s="137">
        <f ca="1">V2-1</f>
        <v>46066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680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1400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800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966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680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1400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800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966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680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1400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1070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800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966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680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1400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1070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800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680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1400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1070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800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680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1400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1070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1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800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680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1400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1070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800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680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1400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1070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800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680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1400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1070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800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680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1400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1070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800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680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1400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1070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800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680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1400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1070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800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680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1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1400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1070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800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966</v>
      </c>
      <c r="V186" s="136">
        <f ca="1">_xlfn.XLOOKUP(G186&amp;$V$2,BS_CONTROLE[CHAVE],BS_CONTROLE[Quantidade_11],"-")</f>
        <v>0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680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1400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1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1070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800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966</v>
      </c>
      <c r="V201" s="136">
        <f ca="1">_xlfn.XLOOKUP(G201&amp;$V$2,BS_CONTROLE[CHAVE],BS_CONTROLE[Quantidade_11],"-")</f>
        <v>0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680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1400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1070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800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1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680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1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>
      <c r="A215" s="146" t="str">
        <f>IF(SP_NORTE!X219="","*",SP_NORTE!X219)</f>
        <v>OPORTUNIDADE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ZEB-ZCZ</v>
      </c>
      <c r="F215" s="145">
        <f>IF(SP_NORTE!B219="","*",SP_NORTE!B219)</f>
        <v>46069</v>
      </c>
      <c r="G215" s="145" t="str">
        <f>IF(SP_NORTE!D219="","*",SP_NORTE!D219)</f>
        <v>V88</v>
      </c>
      <c r="H215" s="145" t="str">
        <f>IF(SP_NORTE!E219="","*",SP_NORTE!E219)</f>
        <v>MECANIZAÇÃO - SOCADORA</v>
      </c>
      <c r="I215" s="145" t="str">
        <f>IF(SP_NORTE!G219="","*",SP_NORTE!G219)</f>
        <v>ZPN2</v>
      </c>
      <c r="J215" s="145" t="str">
        <f>IF(SP_NORTE!H219="","*",SP_NORTE!H219)</f>
        <v>ZPN2</v>
      </c>
      <c r="K215" s="138" t="str">
        <f>IF(SP_NORTE!L219="","*",SP_NORTE!L219)</f>
        <v>ZCV-ZCT</v>
      </c>
      <c r="L215" s="138" t="str">
        <f>IF(SP_NORTE!M219="","*",SP_NORTE!M219)</f>
        <v>152ZCT</v>
      </c>
      <c r="M215" s="139">
        <f>IF(SP_NORTE!I219="","*",SP_NORTE!I219)</f>
        <v>73</v>
      </c>
      <c r="N215" s="144">
        <f>IF(SP_NORTE!J219="","*",SP_NORTE!J219)</f>
        <v>153.80000000000001</v>
      </c>
      <c r="O215" s="144">
        <f>IF(SP_NORTE!K219="","*",SP_NORTE!K219)</f>
        <v>151</v>
      </c>
      <c r="P215" s="143">
        <f>IF(SP_NORTE!N219="","*",SP_NORTE!N219)</f>
        <v>0.375</v>
      </c>
      <c r="Q215" s="143">
        <f>IF(SP_NORTE!O219="","*",SP_NORTE!O219)</f>
        <v>8.3333333333333329E-2</v>
      </c>
      <c r="R215" s="145" t="str">
        <f>IF(SP_NORTE!P219="","*",CONCATENATE(SP_NORTE!P219," ",SP_NORTE!Q219))</f>
        <v>510 M</v>
      </c>
      <c r="S215" s="145" t="str">
        <f>IF(SP_NORTE!U219="","*",SP_NORTE!U219)</f>
        <v>Antonioni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1400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ZEB-ZCZ</v>
      </c>
      <c r="F216" s="145">
        <f>IF(SP_NORTE!B220="","*",SP_NORTE!B220)</f>
        <v>46069</v>
      </c>
      <c r="G216" s="145" t="str">
        <f>IF(SP_NORTE!D220="","*",SP_NORTE!D220)</f>
        <v>MARCEL (TF-03)</v>
      </c>
      <c r="H216" s="145" t="str">
        <f>IF(SP_NORTE!E220="","*",SP_NORTE!E220)</f>
        <v>PDM - SOLDA</v>
      </c>
      <c r="I216" s="145" t="str">
        <f>IF(SP_NORTE!G220="","*",SP_NORTE!G220)</f>
        <v>101ZZF</v>
      </c>
      <c r="J216" s="145" t="str">
        <f>IF(SP_NORTE!H220="","*",SP_NORTE!H220)</f>
        <v>-</v>
      </c>
      <c r="K216" s="138" t="str">
        <f>IF(SP_NORTE!L220="","*",SP_NORTE!L220)</f>
        <v>ZCZ-ZZF</v>
      </c>
      <c r="L216" s="138" t="str">
        <f>IF(SP_NORTE!M220="","*",SP_NORTE!M220)</f>
        <v>101ZZF</v>
      </c>
      <c r="M216" s="139">
        <f>IF(SP_NORTE!I220="","*",SP_NORTE!I220)</f>
        <v>73</v>
      </c>
      <c r="N216" s="144">
        <f>IF(SP_NORTE!J220="","*",SP_NORTE!J220)</f>
        <v>102.4</v>
      </c>
      <c r="O216" s="144" t="str">
        <f>IF(SP_NORTE!K220="","*",SP_NORTE!K220)</f>
        <v>-</v>
      </c>
      <c r="P216" s="143">
        <f>IF(SP_NORTE!N220="","*",SP_NORTE!N220)</f>
        <v>0.375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Nelson</v>
      </c>
      <c r="T216" s="145" t="str">
        <f>IF(SP_NORTE!V220="","*",SP_NORTE!V220)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V40</v>
      </c>
      <c r="H217" s="145" t="str">
        <f>IF(SP_NORTE!E221="","*",SP_NORTE!E221)</f>
        <v>MODERNIZAÇÃO - SOCADORA</v>
      </c>
      <c r="I217" s="145" t="str">
        <f>IF(SP_NORTE!G221="","*",SP_NORTE!G221)</f>
        <v>K58K592</v>
      </c>
      <c r="J217" s="145" t="str">
        <f>IF(SP_NORTE!H221="","*",SP_NORTE!H221)</f>
        <v>K58K592</v>
      </c>
      <c r="K217" s="138" t="str">
        <f>IF(SP_NORTE!L221="","*",SP_NORTE!L221)</f>
        <v>ZDG-ZTN</v>
      </c>
      <c r="L217" s="138" t="str">
        <f>IF(SP_NORTE!M221="","*",SP_NORTE!M221)</f>
        <v>ZDG2/ZDGPAT2</v>
      </c>
      <c r="M217" s="139">
        <f>IF(SP_NORTE!I221="","*",SP_NORTE!I221)</f>
        <v>73</v>
      </c>
      <c r="N217" s="144">
        <f>IF(SP_NORTE!J221="","*",SP_NORTE!J221)</f>
        <v>54.8</v>
      </c>
      <c r="O217" s="144">
        <f>IF(SP_NORTE!K221="","*",SP_NORTE!K221)</f>
        <v>52</v>
      </c>
      <c r="P217" s="143">
        <f>IF(SP_NORTE!N221="","*",SP_NORTE!N221)</f>
        <v>0.33333333333333331</v>
      </c>
      <c r="Q217" s="143">
        <f>IF(SP_NORTE!O221="","*",SP_NORTE!O221)</f>
        <v>6.9444444444444447E-4</v>
      </c>
      <c r="R217" s="145" t="str">
        <f>IF(SP_NORTE!P221="","*",CONCATENATE(SP_NORTE!P221," ",SP_NORTE!Q221))</f>
        <v>1792 M</v>
      </c>
      <c r="S217" s="145" t="str">
        <f>IF(SP_NORTE!U221="","*",SP_NORTE!U221)</f>
        <v>Luiz Granado</v>
      </c>
      <c r="T217" s="145" t="str">
        <f>IF(SP_NORTE!V221="","*",SP_NORTE!V221)</f>
        <v>Socaria mecanizada</v>
      </c>
      <c r="U217" s="136">
        <f ca="1">_xlfn.XLOOKUP(G217&amp;$U$2,BS_CONTROLE[CHAVE],BS_CONTROLE[Quantidade_11],"-")</f>
        <v>1070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MAURO TP-868)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ZMA-ZDG</v>
      </c>
      <c r="L218" s="138" t="str">
        <f>IF(SP_NORTE!M222="","*",SP_NORTE!M222)</f>
        <v>ZMAK47</v>
      </c>
      <c r="M218" s="139">
        <f>IF(SP_NORTE!I222="","*",SP_NORTE!I222)</f>
        <v>73</v>
      </c>
      <c r="N218" s="144">
        <f>IF(SP_NORTE!J222="","*",SP_NORTE!J222)</f>
        <v>46.7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</v>
      </c>
      <c r="U218" s="136" t="str">
        <f ca="1">_xlfn.XLOOKUP(G218&amp;$U$2,BS_CONTROLE[CHAVE],BS_CONTROLE[Quantidade_11],"-")</f>
        <v>-</v>
      </c>
      <c r="V218" s="136">
        <f ca="1">_xlfn.XLOOKUP(G218&amp;$V$2,BS_CONTROLE[CHAVE],BS_CONTROLE[Quantidade_11],"-")</f>
        <v>0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WAGNER (TP-58)</v>
      </c>
      <c r="H219" s="145" t="str">
        <f>IF(SP_NORTE!E223="","*",SP_NORTE!E223)</f>
        <v>MODERNIZAÇÃO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ZMA</v>
      </c>
      <c r="L219" s="138" t="str">
        <f>IF(SP_NORTE!M223="","*",SP_NORTE!M223)</f>
        <v>ZMA1</v>
      </c>
      <c r="M219" s="139">
        <f>IF(SP_NORTE!I223="","*",SP_NORTE!I223)</f>
        <v>73</v>
      </c>
      <c r="N219" s="144">
        <f>IF(SP_NORTE!J223="","*",SP_NORTE!J223)</f>
        <v>41.9</v>
      </c>
      <c r="O219" s="144" t="str">
        <f>IF(SP_NORTE!K223="","*",SP_NORTE!K223)</f>
        <v>-</v>
      </c>
      <c r="P219" s="143">
        <f>IF(SP_NORTE!N223="","*",SP_NORTE!N223)</f>
        <v>0.33333333333333331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Luiz Granado</v>
      </c>
      <c r="T219" s="145" t="str">
        <f>IF(SP_NORTE!V223="","*",SP_NORTE!V223)</f>
        <v>Execução de solda - Condicionado à temperatura (ZMA1)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ZCZ-ZTI</v>
      </c>
      <c r="F220" s="145">
        <f>IF(SP_NORTE!B224="","*",SP_NORTE!B224)</f>
        <v>46069</v>
      </c>
      <c r="G220" s="145" t="str">
        <f>IF(SP_NORTE!D224="","*",SP_NORTE!D224)</f>
        <v>ANTONIO (TF-681)</v>
      </c>
      <c r="H220" s="145" t="str">
        <f>IF(SP_NORTE!E224="","*",SP_NORTE!E224)</f>
        <v>PDM - SOLDA</v>
      </c>
      <c r="I220" s="145" t="str">
        <f>IF(SP_NORTE!G224="","*",SP_NORTE!G224)</f>
        <v>-</v>
      </c>
      <c r="J220" s="145" t="str">
        <f>IF(SP_NORTE!H224="","*",SP_NORTE!H224)</f>
        <v>-</v>
      </c>
      <c r="K220" s="138" t="str">
        <f>IF(SP_NORTE!L224="","*",SP_NORTE!L224)</f>
        <v>ZZR-ZDZ</v>
      </c>
      <c r="L220" s="138" t="str">
        <f>IF(SP_NORTE!M224="","*",SP_NORTE!M224)</f>
        <v>K10K14</v>
      </c>
      <c r="M220" s="139">
        <f>IF(SP_NORTE!I224="","*",SP_NORTE!I224)</f>
        <v>73</v>
      </c>
      <c r="N220" s="144">
        <f>IF(SP_NORTE!J224="","*",SP_NORTE!J224)</f>
        <v>11.2</v>
      </c>
      <c r="O220" s="144" t="str">
        <f>IF(SP_NORTE!K224="","*",SP_NORTE!K224)</f>
        <v>-</v>
      </c>
      <c r="P220" s="143">
        <f>IF(SP_NORTE!N224="","*",SP_NORTE!N224)</f>
        <v>0.375</v>
      </c>
      <c r="Q220" s="143">
        <f>IF(SP_NORTE!O224="","*",SP_NORTE!O224)</f>
        <v>6.25E-2</v>
      </c>
      <c r="R220" s="145" t="str">
        <f>IF(SP_NORTE!P224="","*",CONCATENATE(SP_NORTE!P224," ",SP_NORTE!Q224))</f>
        <v>1 Nº DE SOLDA</v>
      </c>
      <c r="S220" s="145" t="str">
        <f>IF(SP_NORTE!U224="","*",SP_NORTE!U224)</f>
        <v>Gabriele</v>
      </c>
      <c r="T220" s="145" t="str">
        <f>IF(SP_NORTE!V224="","*",SP_NORTE!V224)</f>
        <v>Execução de solda - Condicionado à temperatura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IF(SP_NORTE!X225="","*",SP_NORTE!X225)</f>
        <v>OPORTUNIDADE</v>
      </c>
      <c r="B221" s="146" t="str">
        <f>IF(SP_NORTE!W225="","*",SP_NORTE!W225)</f>
        <v>Oportunidade</v>
      </c>
      <c r="C221" s="146" t="str">
        <f>IF(SP_NORTE!Y225="","*",SP_NORTE!Y225)</f>
        <v>*</v>
      </c>
      <c r="D221" s="138" t="str">
        <f>IF(SP_NORTE!R225="","*",SP_NORTE!R225)</f>
        <v>SP NORTE</v>
      </c>
      <c r="E221" s="138" t="str">
        <f>IF(SP_NORTE!S225="","*",SP_NORTE!S225)</f>
        <v>ZRX-ZTI</v>
      </c>
      <c r="F221" s="145">
        <f>IF(SP_NORTE!B225="","*",SP_NORTE!B225)</f>
        <v>46069</v>
      </c>
      <c r="G221" s="145" t="str">
        <f>IF(SP_NORTE!D225="","*",SP_NORTE!D225)</f>
        <v>V83</v>
      </c>
      <c r="H221" s="145" t="str">
        <f>IF(SP_NORTE!E225="","*",SP_NORTE!E225)</f>
        <v>MECANIZAÇÃO - SOCADORA</v>
      </c>
      <c r="I221" s="145" t="str">
        <f>IF(SP_NORTE!G225="","*",SP_NORTE!G225)</f>
        <v>ZIQ2</v>
      </c>
      <c r="J221" s="145" t="str">
        <f>IF(SP_NORTE!H225="","*",SP_NORTE!H225)</f>
        <v>ZIQ2</v>
      </c>
      <c r="K221" s="138" t="str">
        <f>IF(SP_NORTE!L225="","*",SP_NORTE!L225)</f>
        <v>ZRQ-ZQX</v>
      </c>
      <c r="L221" s="138" t="str">
        <f>IF(SP_NORTE!M225="","*",SP_NORTE!M225)</f>
        <v>139ZQX1</v>
      </c>
      <c r="M221" s="139">
        <f>IF(SP_NORTE!I225="","*",SP_NORTE!I225)</f>
        <v>70</v>
      </c>
      <c r="N221" s="144">
        <f>IF(SP_NORTE!J225="","*",SP_NORTE!J225)</f>
        <v>139.19999999999999</v>
      </c>
      <c r="O221" s="144">
        <f>IF(SP_NORTE!K225="","*",SP_NORTE!K225)</f>
        <v>135</v>
      </c>
      <c r="P221" s="143">
        <f>IF(SP_NORTE!N225="","*",SP_NORTE!N225)</f>
        <v>0.33333333333333331</v>
      </c>
      <c r="Q221" s="143">
        <f>IF(SP_NORTE!O225="","*",SP_NORTE!O225)</f>
        <v>6.25E-2</v>
      </c>
      <c r="R221" s="145" t="str">
        <f>IF(SP_NORTE!P225="","*",CONCATENATE(SP_NORTE!P225," ",SP_NORTE!Q225))</f>
        <v>360 M</v>
      </c>
      <c r="S221" s="145" t="str">
        <f>IF(SP_NORTE!U225="","*",SP_NORTE!U225)</f>
        <v>Antonioni</v>
      </c>
      <c r="T221" s="145" t="str">
        <f>IF(SP_NORTE!V225="","*",SP_NORTE!V225)</f>
        <v>Socaria mecanizada</v>
      </c>
      <c r="U221" s="136">
        <f ca="1">_xlfn.XLOOKUP(G221&amp;$U$2,BS_CONTROLE[CHAVE],BS_CONTROLE[Quantidade_11],"-")</f>
        <v>800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*</v>
      </c>
      <c r="L222" s="138" t="str">
        <f>IF(SP_NORTE!M226="","*",SP_NORTE!M226)</f>
        <v>*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Oportunidade</v>
      </c>
      <c r="C223" s="146" t="str">
        <f>IF(SP_NORTE!Y227="","*",SP_NORTE!Y227)</f>
        <v>*</v>
      </c>
      <c r="D223" s="138" t="str">
        <f>IF(SP_NORTE!R227="","*",SP_NORTE!R227)</f>
        <v>SP NORTE</v>
      </c>
      <c r="E223" s="138" t="str">
        <f>IF(SP_NORTE!S227="","*",SP_NORTE!S227)</f>
        <v>TMI-ZEB</v>
      </c>
      <c r="F223" s="145">
        <f>IF(SP_NORTE!B227="","*",SP_NORTE!B227)</f>
        <v>46070</v>
      </c>
      <c r="G223" s="145" t="str">
        <f>IF(SP_NORTE!D227="","*",SP_NORTE!D227)</f>
        <v>W57</v>
      </c>
      <c r="H223" s="145" t="str">
        <f>IF(SP_NORTE!E227="","*",SP_NORTE!E227)</f>
        <v>PDM - DESCARGA - DORMENTE</v>
      </c>
      <c r="I223" s="145" t="str">
        <f>IF(SP_NORTE!G227="","*",SP_NORTE!G227)</f>
        <v>ZSF2</v>
      </c>
      <c r="J223" s="145" t="str">
        <f>IF(SP_NORTE!H227="","*",SP_NORTE!H227)</f>
        <v>ZSF2</v>
      </c>
      <c r="K223" s="138" t="str">
        <f>IF(SP_NORTE!L227="","*",SP_NORTE!L227)</f>
        <v>ZTF-ZSF</v>
      </c>
      <c r="L223" s="138" t="str">
        <f>IF(SP_NORTE!M227="","*",SP_NORTE!M227)</f>
        <v>ZTF415</v>
      </c>
      <c r="M223" s="139">
        <f>IF(SP_NORTE!I227="","*",SP_NORTE!I227)</f>
        <v>73</v>
      </c>
      <c r="N223" s="144">
        <f>IF(SP_NORTE!J227="","*",SP_NORTE!J227)</f>
        <v>411.84500000000003</v>
      </c>
      <c r="O223" s="144">
        <f>IF(SP_NORTE!K227="","*",SP_NORTE!K227)</f>
        <v>410.9</v>
      </c>
      <c r="P223" s="143">
        <f>IF(SP_NORTE!N227="","*",SP_NORTE!N227)</f>
        <v>0.41666666666666669</v>
      </c>
      <c r="Q223" s="143">
        <f>IF(SP_NORTE!O227="","*",SP_NORTE!O227)</f>
        <v>4.1666666666666664E-2</v>
      </c>
      <c r="R223" s="145" t="str">
        <f>IF(SP_NORTE!P227="","*",CONCATENATE(SP_NORTE!P227," ",SP_NORTE!Q227))</f>
        <v>500 Nº DE DORMENTES</v>
      </c>
      <c r="S223" s="145" t="str">
        <f>IF(SP_NORTE!U227="","*",SP_NORTE!U227)</f>
        <v xml:space="preserve">Ronaldo </v>
      </c>
      <c r="T223" s="145" t="str">
        <f>IF(SP_NORTE!V227="","*",SP_NORTE!V227)</f>
        <v>Descarga de dormentes - Considerar 30 min de mnb em ZSF para dar o giro na composição</v>
      </c>
      <c r="U223" s="136">
        <f ca="1">_xlfn.XLOOKUP(G223&amp;$U$2,BS_CONTROLE[CHAVE],BS_CONTROLE[Quantidade_11],"-")</f>
        <v>966</v>
      </c>
      <c r="V223" s="136">
        <f ca="1">_xlfn.XLOOKUP(G223&amp;$V$2,BS_CONTROLE[CHAVE],BS_CONTROLE[Quantidade_11],"-")</f>
        <v>0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Contrato</v>
      </c>
      <c r="C224" s="146" t="str">
        <f>IF(SP_NORTE!Y228="","*",SP_NORTE!Y228)</f>
        <v>*</v>
      </c>
      <c r="D224" s="138" t="str">
        <f>IF(SP_NORTE!R228="","*",SP_NORTE!R228)</f>
        <v>SP NORTE</v>
      </c>
      <c r="E224" s="138" t="str">
        <f>IF(SP_NORTE!S228="","*",SP_NORTE!S228)</f>
        <v>TMI-ZEB</v>
      </c>
      <c r="F224" s="145">
        <f>IF(SP_NORTE!B228="","*",SP_NORTE!B228)</f>
        <v>46070</v>
      </c>
      <c r="G224" s="145" t="str">
        <f>IF(SP_NORTE!D228="","*",SP_NORTE!D228)</f>
        <v>V87</v>
      </c>
      <c r="H224" s="145" t="str">
        <f>IF(SP_NORTE!E228="","*",SP_NORTE!E228)</f>
        <v>MECANIZAÇÃO - SOCADORA</v>
      </c>
      <c r="I224" s="145" t="str">
        <f>IF(SP_NORTE!G228="","*",SP_NORTE!G228)</f>
        <v>ZDP2</v>
      </c>
      <c r="J224" s="145" t="str">
        <f>IF(SP_NORTE!H228="","*",SP_NORTE!H228)</f>
        <v>ZDP2</v>
      </c>
      <c r="K224" s="138" t="str">
        <f>IF(SP_NORTE!L228="","*",SP_NORTE!L228)</f>
        <v>ZKY-ZZM</v>
      </c>
      <c r="L224" s="138">
        <f>IF(SP_NORTE!M228="","*",SP_NORTE!M228)</f>
        <v>282286</v>
      </c>
      <c r="M224" s="139">
        <f>IF(SP_NORTE!I228="","*",SP_NORTE!I228)</f>
        <v>73</v>
      </c>
      <c r="N224" s="144">
        <f>IF(SP_NORTE!J228="","*",SP_NORTE!J228)</f>
        <v>286</v>
      </c>
      <c r="O224" s="144">
        <f>IF(SP_NORTE!K228="","*",SP_NORTE!K228)</f>
        <v>286</v>
      </c>
      <c r="P224" s="143">
        <f>IF(SP_NORTE!N228="","*",SP_NORTE!N228)</f>
        <v>0.35416666666666669</v>
      </c>
      <c r="Q224" s="143">
        <f>IF(SP_NORTE!O228="","*",SP_NORTE!O228)</f>
        <v>0.125</v>
      </c>
      <c r="R224" s="145" t="str">
        <f>IF(SP_NORTE!P228="","*",CONCATENATE(SP_NORTE!P228," ",SP_NORTE!Q228))</f>
        <v>1530 M</v>
      </c>
      <c r="S224" s="145" t="str">
        <f>IF(SP_NORTE!U228="","*",SP_NORTE!U228)</f>
        <v>Antonioni</v>
      </c>
      <c r="T224" s="145" t="str">
        <f>IF(SP_NORTE!V228="","*",SP_NORTE!V228)</f>
        <v>Socaria mecanizada</v>
      </c>
      <c r="U224" s="136">
        <f ca="1">_xlfn.XLOOKUP(G224&amp;$U$2,BS_CONTROLE[CHAVE],BS_CONTROLE[Quantidade_11],"-")</f>
        <v>680</v>
      </c>
      <c r="V224" s="136">
        <f ca="1">_xlfn.XLOOKUP(G224&amp;$V$2,BS_CONTROLE[CHAVE],BS_CONTROLE[Quantidade_11],"-")</f>
        <v>0</v>
      </c>
      <c r="W224" s="136">
        <f ca="1">_xlfn.XLOOKUP(G224&amp;$W$2,BS_CONTROLE[CHAVE],BS_CONTROLE[Quantidade_11],"-")</f>
        <v>0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Oportunidade</v>
      </c>
      <c r="C226" s="146" t="str">
        <f>IF(SP_NORTE!Y230="","*",SP_NORTE!Y230)</f>
        <v>*</v>
      </c>
      <c r="D226" s="138" t="str">
        <f>IF(SP_NORTE!R230="","*",SP_NORTE!R230)</f>
        <v>SP NORTE</v>
      </c>
      <c r="E226" s="138" t="str">
        <f>IF(SP_NORTE!S230="","*",SP_NORTE!S230)</f>
        <v>ZEB-ZCZ</v>
      </c>
      <c r="F226" s="145">
        <f>IF(SP_NORTE!B230="","*",SP_NORTE!B230)</f>
        <v>46070</v>
      </c>
      <c r="G226" s="145" t="str">
        <f>IF(SP_NORTE!D230="","*",SP_NORTE!D230)</f>
        <v>V19</v>
      </c>
      <c r="H226" s="145" t="str">
        <f>IF(SP_NORTE!E230="","*",SP_NORTE!E230)</f>
        <v>VARRIÇÃO</v>
      </c>
      <c r="I226" s="145" t="str">
        <f>IF(SP_NORTE!G230="","*",SP_NORTE!G230)</f>
        <v>ZEH2</v>
      </c>
      <c r="J226" s="145" t="str">
        <f>IF(SP_NORTE!H230="","*",SP_NORTE!H230)</f>
        <v>ZEH2</v>
      </c>
      <c r="K226" s="138" t="str">
        <f>IF(SP_NORTE!L230="","*",SP_NORTE!L230)</f>
        <v>ZEH-ZRU</v>
      </c>
      <c r="L226" s="138">
        <f>IF(SP_NORTE!M230="","*",SP_NORTE!M230)</f>
        <v>199203</v>
      </c>
      <c r="M226" s="139">
        <f>IF(SP_NORTE!I230="","*",SP_NORTE!I230)</f>
        <v>73</v>
      </c>
      <c r="N226" s="144">
        <f>IF(SP_NORTE!J230="","*",SP_NORTE!J230)</f>
        <v>200</v>
      </c>
      <c r="O226" s="144" t="str">
        <f>IF(SP_NORTE!K230="","*",SP_NORTE!K230)</f>
        <v>-</v>
      </c>
      <c r="P226" s="143">
        <f>IF(SP_NORTE!N230="","*",SP_NORTE!N230)</f>
        <v>0.375</v>
      </c>
      <c r="Q226" s="143">
        <f>IF(SP_NORTE!O230="","*",SP_NORTE!O230)</f>
        <v>8.3333333333333329E-2</v>
      </c>
      <c r="R226" s="145" t="str">
        <f>IF(SP_NORTE!P230="","*",CONCATENATE(SP_NORTE!P230," ",SP_NORTE!Q230))</f>
        <v>500 M</v>
      </c>
      <c r="S226" s="145" t="str">
        <f>IF(SP_NORTE!U230="","*",SP_NORTE!U230)</f>
        <v>Antonioni</v>
      </c>
      <c r="T226" s="145" t="str">
        <f>IF(SP_NORTE!V230="","*",SP_NORTE!V230)</f>
        <v xml:space="preserve">Varrição </v>
      </c>
      <c r="U226" s="136">
        <f ca="1">_xlfn.XLOOKUP(G226&amp;$U$2,BS_CONTROLE[CHAVE],BS_CONTROLE[Quantidade_11],"-")</f>
        <v>1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Contrato</v>
      </c>
      <c r="C227" s="146" t="str">
        <f>IF(SP_NORTE!Y231="","*",SP_NORTE!Y231)</f>
        <v>*</v>
      </c>
      <c r="D227" s="138" t="str">
        <f>IF(SP_NORTE!R231="","*",SP_NORTE!R231)</f>
        <v>SP NORTE</v>
      </c>
      <c r="E227" s="138" t="str">
        <f>IF(SP_NORTE!S231="","*",SP_NORTE!S231)</f>
        <v>ZEB-ZCZ</v>
      </c>
      <c r="F227" s="145">
        <f>IF(SP_NORTE!B231="","*",SP_NORTE!B231)</f>
        <v>46070</v>
      </c>
      <c r="G227" s="145" t="str">
        <f>IF(SP_NORTE!D231="","*",SP_NORTE!D231)</f>
        <v>V88</v>
      </c>
      <c r="H227" s="145" t="str">
        <f>IF(SP_NORTE!E231="","*",SP_NORTE!E231)</f>
        <v>MECANIZAÇÃO - SOCADORA</v>
      </c>
      <c r="I227" s="145" t="str">
        <f>IF(SP_NORTE!G231="","*",SP_NORTE!G231)</f>
        <v>ZPN2</v>
      </c>
      <c r="J227" s="145" t="str">
        <f>IF(SP_NORTE!H231="","*",SP_NORTE!H231)</f>
        <v>ZPN2</v>
      </c>
      <c r="K227" s="138" t="str">
        <f>IF(SP_NORTE!L231="","*",SP_NORTE!L231)</f>
        <v>ZCV-ZCT</v>
      </c>
      <c r="L227" s="138" t="str">
        <f>IF(SP_NORTE!M231="","*",SP_NORTE!M231)</f>
        <v>152ZCT</v>
      </c>
      <c r="M227" s="139">
        <f>IF(SP_NORTE!I231="","*",SP_NORTE!I231)</f>
        <v>73</v>
      </c>
      <c r="N227" s="144">
        <f>IF(SP_NORTE!J231="","*",SP_NORTE!J231)</f>
        <v>153.80000000000001</v>
      </c>
      <c r="O227" s="144">
        <f>IF(SP_NORTE!K231="","*",SP_NORTE!K231)</f>
        <v>151</v>
      </c>
      <c r="P227" s="143">
        <f>IF(SP_NORTE!N231="","*",SP_NORTE!N231)</f>
        <v>0.375</v>
      </c>
      <c r="Q227" s="143">
        <f>IF(SP_NORTE!O231="","*",SP_NORTE!O231)</f>
        <v>0.125</v>
      </c>
      <c r="R227" s="145" t="str">
        <f>IF(SP_NORTE!P231="","*",CONCATENATE(SP_NORTE!P231," ",SP_NORTE!Q231))</f>
        <v>755 M</v>
      </c>
      <c r="S227" s="145" t="str">
        <f>IF(SP_NORTE!U231="","*",SP_NORTE!U231)</f>
        <v>Antonioni</v>
      </c>
      <c r="T227" s="145" t="str">
        <f>IF(SP_NORTE!V231="","*",SP_NORTE!V231)</f>
        <v>Socaria mecanizada</v>
      </c>
      <c r="U227" s="136">
        <f ca="1">_xlfn.XLOOKUP(G227&amp;$U$2,BS_CONTROLE[CHAVE],BS_CONTROLE[Quantidade_11],"-")</f>
        <v>1400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Oportunidade</v>
      </c>
      <c r="C228" s="146" t="str">
        <f>IF(SP_NORTE!Y232="","*",SP_NORTE!Y232)</f>
        <v>*</v>
      </c>
      <c r="D228" s="138" t="str">
        <f>IF(SP_NORTE!R232="","*",SP_NORTE!R232)</f>
        <v>SP NORTE</v>
      </c>
      <c r="E228" s="138" t="str">
        <f>IF(SP_NORTE!S232="","*",SP_NORTE!S232)</f>
        <v>ZEB-ZCZ</v>
      </c>
      <c r="F228" s="145">
        <f>IF(SP_NORTE!B232="","*",SP_NORTE!B232)</f>
        <v>46070</v>
      </c>
      <c r="G228" s="145" t="str">
        <f>IF(SP_NORTE!D232="","*",SP_NORTE!D232)</f>
        <v>PEDRO (TP-696)</v>
      </c>
      <c r="H228" s="145" t="str">
        <f>IF(SP_NORTE!E232="","*",SP_NORTE!E232)</f>
        <v>PDM - SOLDA</v>
      </c>
      <c r="I228" s="145" t="str">
        <f>IF(SP_NORTE!G232="","*",SP_NORTE!G232)</f>
        <v>-</v>
      </c>
      <c r="J228" s="145" t="str">
        <f>IF(SP_NORTE!H232="","*",SP_NORTE!H232)</f>
        <v>-</v>
      </c>
      <c r="K228" s="138" t="str">
        <f>IF(SP_NORTE!L232="","*",SP_NORTE!L232)</f>
        <v>ZCZ-ZZF</v>
      </c>
      <c r="L228" s="138" t="str">
        <f>IF(SP_NORTE!M232="","*",SP_NORTE!M232)</f>
        <v>101ZZF</v>
      </c>
      <c r="M228" s="139">
        <f>IF(SP_NORTE!I232="","*",SP_NORTE!I232)</f>
        <v>73</v>
      </c>
      <c r="N228" s="144">
        <f>IF(SP_NORTE!J232="","*",SP_NORTE!J232)</f>
        <v>102.2</v>
      </c>
      <c r="O228" s="144" t="str">
        <f>IF(SP_NORTE!K232="","*",SP_NORTE!K232)</f>
        <v>-</v>
      </c>
      <c r="P228" s="143">
        <f>IF(SP_NORTE!N232="","*",SP_NORTE!N232)</f>
        <v>0.375</v>
      </c>
      <c r="Q228" s="143">
        <f>IF(SP_NORTE!O232="","*",SP_NORTE!O232)</f>
        <v>6.25E-2</v>
      </c>
      <c r="R228" s="145" t="str">
        <f>IF(SP_NORTE!P232="","*",CONCATENATE(SP_NORTE!P232," ",SP_NORTE!Q232))</f>
        <v>1 Nº DE SOLDA</v>
      </c>
      <c r="S228" s="145" t="str">
        <f>IF(SP_NORTE!U232="","*",SP_NORTE!U232)</f>
        <v>Pedro</v>
      </c>
      <c r="T228" s="145" t="str">
        <f>IF(SP_NORTE!V232="","*",SP_NORTE!V232)</f>
        <v>Execução de solda - Condicionado à temperatura</v>
      </c>
      <c r="U228" s="136" t="str">
        <f ca="1">_xlfn.XLOOKUP(G228&amp;$U$2,BS_CONTROLE[CHAVE],BS_CONTROLE[Quantidade_11],"-")</f>
        <v>-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Contrato</v>
      </c>
      <c r="C231" s="146" t="str">
        <f>IF(SP_NORTE!Y235="","*",SP_NORTE!Y235)</f>
        <v>*</v>
      </c>
      <c r="D231" s="138" t="str">
        <f>IF(SP_NORTE!R235="","*",SP_NORTE!R235)</f>
        <v>SP NORTE</v>
      </c>
      <c r="E231" s="138" t="str">
        <f>IF(SP_NORTE!S235="","*",SP_NORTE!S235)</f>
        <v>ZCZ-ZTI</v>
      </c>
      <c r="F231" s="145">
        <f>IF(SP_NORTE!B235="","*",SP_NORTE!B235)</f>
        <v>46070</v>
      </c>
      <c r="G231" s="145" t="str">
        <f>IF(SP_NORTE!D235="","*",SP_NORTE!D235)</f>
        <v>MOD SPN</v>
      </c>
      <c r="H231" s="145" t="str">
        <f>IF(SP_NORTE!E235="","*",SP_NORTE!E235)</f>
        <v>BLOCO</v>
      </c>
      <c r="I231" s="145" t="str">
        <f>IF(SP_NORTE!G235="","*",SP_NORTE!G235)</f>
        <v>-</v>
      </c>
      <c r="J231" s="145" t="str">
        <f>IF(SP_NORTE!H235="","*",SP_NORTE!H235)</f>
        <v>-</v>
      </c>
      <c r="K231" s="138" t="str">
        <f>IF(SP_NORTE!L235="","*",SP_NORTE!L235)</f>
        <v>ZMA-ZDG</v>
      </c>
      <c r="L231" s="138" t="str">
        <f>IF(SP_NORTE!M235="","*",SP_NORTE!M235)</f>
        <v>K47ZDG/ZMAK47</v>
      </c>
      <c r="M231" s="139">
        <f>IF(SP_NORTE!I235="","*",SP_NORTE!I235)</f>
        <v>73</v>
      </c>
      <c r="N231" s="144">
        <f>IF(SP_NORTE!J235="","*",SP_NORTE!J235)</f>
        <v>43.1</v>
      </c>
      <c r="O231" s="144">
        <f>IF(SP_NORTE!K235="","*",SP_NORTE!K235)</f>
        <v>52</v>
      </c>
      <c r="P231" s="143">
        <f>IF(SP_NORTE!N235="","*",SP_NORTE!N235)</f>
        <v>0.375</v>
      </c>
      <c r="Q231" s="143">
        <f>IF(SP_NORTE!O235="","*",SP_NORTE!O235)</f>
        <v>0.16666666666666666</v>
      </c>
      <c r="R231" s="145" t="str">
        <f>IF(SP_NORTE!P235="","*",CONCATENATE(SP_NORTE!P235," ",SP_NORTE!Q235))</f>
        <v>1 BINÁRIO</v>
      </c>
      <c r="S231" s="145" t="str">
        <f>IF(SP_NORTE!U235="","*",SP_NORTE!U235)</f>
        <v>Luiz Granado</v>
      </c>
      <c r="T231" s="145" t="str">
        <f>IF(SP_NORTE!V235="","*",SP_NORTE!V235)</f>
        <v xml:space="preserve">Intervalo modernização 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>
        <f ca="1">_xlfn.XLOOKUP(G231&amp;$W$2,BS_CONTROLE[CHAVE],BS_CONTROLE[Quantidade_11],"-")</f>
        <v>0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Contrato</v>
      </c>
      <c r="C232" s="146" t="str">
        <f>IF(SP_NORTE!Y236="","*",SP_NORTE!Y236)</f>
        <v>*</v>
      </c>
      <c r="D232" s="138" t="str">
        <f>IF(SP_NORTE!R236="","*",SP_NORTE!R236)</f>
        <v>SP NORTE</v>
      </c>
      <c r="E232" s="138" t="str">
        <f>IF(SP_NORTE!S236="","*",SP_NORTE!S236)</f>
        <v>ZCZ-ZTI</v>
      </c>
      <c r="F232" s="145">
        <f>IF(SP_NORTE!B236="","*",SP_NORTE!B236)</f>
        <v>46070</v>
      </c>
      <c r="G232" s="145" t="str">
        <f>IF(SP_NORTE!D236="","*",SP_NORTE!D236)</f>
        <v>V40</v>
      </c>
      <c r="H232" s="145" t="str">
        <f>IF(SP_NORTE!E236="","*",SP_NORTE!E236)</f>
        <v>MODERNIZAÇÃO - SOCADORA</v>
      </c>
      <c r="I232" s="145" t="str">
        <f>IF(SP_NORTE!G236="","*",SP_NORTE!G236)</f>
        <v>K58K592</v>
      </c>
      <c r="J232" s="145" t="str">
        <f>IF(SP_NORTE!H236="","*",SP_NORTE!H236)</f>
        <v>K58K592</v>
      </c>
      <c r="K232" s="138" t="str">
        <f>IF(SP_NORTE!L236="","*",SP_NORTE!L236)</f>
        <v>ZMA-ZDG</v>
      </c>
      <c r="L232" s="138" t="str">
        <f>IF(SP_NORTE!M236="","*",SP_NORTE!M236)</f>
        <v>K47ZDG/ZMAK47</v>
      </c>
      <c r="M232" s="139">
        <f>IF(SP_NORTE!I236="","*",SP_NORTE!I236)</f>
        <v>73</v>
      </c>
      <c r="N232" s="144">
        <f>IF(SP_NORTE!J236="","*",SP_NORTE!J236)</f>
        <v>43.1</v>
      </c>
      <c r="O232" s="144">
        <f>IF(SP_NORTE!K236="","*",SP_NORTE!K236)</f>
        <v>52</v>
      </c>
      <c r="P232" s="143">
        <f>IF(SP_NORTE!N236="","*",SP_NORTE!N236)</f>
        <v>0.33333333333333331</v>
      </c>
      <c r="Q232" s="143">
        <f>IF(SP_NORTE!O236="","*",SP_NORTE!O236)</f>
        <v>6.9444444444444447E-4</v>
      </c>
      <c r="R232" s="145" t="str">
        <f>IF(SP_NORTE!P236="","*",CONCATENATE(SP_NORTE!P236," ",SP_NORTE!Q236))</f>
        <v>896 M</v>
      </c>
      <c r="S232" s="145" t="str">
        <f>IF(SP_NORTE!U236="","*",SP_NORTE!U236)</f>
        <v>Luiz Granado</v>
      </c>
      <c r="T232" s="145" t="str">
        <f>IF(SP_NORTE!V236="","*",SP_NORTE!V236)</f>
        <v>Socaria mecanizada</v>
      </c>
      <c r="U232" s="136">
        <f ca="1">_xlfn.XLOOKUP(G232&amp;$U$2,BS_CONTROLE[CHAVE],BS_CONTROLE[Quantidade_11],"-")</f>
        <v>1070</v>
      </c>
      <c r="V232" s="136">
        <f ca="1">_xlfn.XLOOKUP(G232&amp;$V$2,BS_CONTROLE[CHAVE],BS_CONTROLE[Quantidade_11],"-")</f>
        <v>0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Contrato</v>
      </c>
      <c r="C233" s="146" t="str">
        <f>IF(SP_NORTE!Y237="","*",SP_NORTE!Y237)</f>
        <v>*</v>
      </c>
      <c r="D233" s="138" t="str">
        <f>IF(SP_NORTE!R237="","*",SP_NORTE!R237)</f>
        <v>SP NORTE</v>
      </c>
      <c r="E233" s="138" t="str">
        <f>IF(SP_NORTE!S237="","*",SP_NORTE!S237)</f>
        <v>ZCZ-ZTI</v>
      </c>
      <c r="F233" s="145">
        <f>IF(SP_NORTE!B237="","*",SP_NORTE!B237)</f>
        <v>46070</v>
      </c>
      <c r="G233" s="145" t="str">
        <f>IF(SP_NORTE!D237="","*",SP_NORTE!D237)</f>
        <v>MAURO TP-868)</v>
      </c>
      <c r="H233" s="145" t="str">
        <f>IF(SP_NORTE!E237="","*",SP_NORTE!E237)</f>
        <v>MODERNIZAÇÃO - SOLDA</v>
      </c>
      <c r="I233" s="145" t="str">
        <f>IF(SP_NORTE!G237="","*",SP_NORTE!G237)</f>
        <v>-</v>
      </c>
      <c r="J233" s="145" t="str">
        <f>IF(SP_NORTE!H237="","*",SP_NORTE!H237)</f>
        <v>-</v>
      </c>
      <c r="K233" s="138" t="str">
        <f>IF(SP_NORTE!L237="","*",SP_NORTE!L237)</f>
        <v>ZMA-ZDG</v>
      </c>
      <c r="L233" s="138" t="str">
        <f>IF(SP_NORTE!M237="","*",SP_NORTE!M237)</f>
        <v>ZMAK47</v>
      </c>
      <c r="M233" s="139">
        <f>IF(SP_NORTE!I237="","*",SP_NORTE!I237)</f>
        <v>73</v>
      </c>
      <c r="N233" s="144">
        <f>IF(SP_NORTE!J237="","*",SP_NORTE!J237)</f>
        <v>45.249000000000002</v>
      </c>
      <c r="O233" s="144" t="str">
        <f>IF(SP_NORTE!K237="","*",SP_NORTE!K237)</f>
        <v>-</v>
      </c>
      <c r="P233" s="143">
        <f>IF(SP_NORTE!N237="","*",SP_NORTE!N237)</f>
        <v>0.375</v>
      </c>
      <c r="Q233" s="143">
        <f>IF(SP_NORTE!O237="","*",SP_NORTE!O237)</f>
        <v>6.9444444444444447E-4</v>
      </c>
      <c r="R233" s="145" t="str">
        <f>IF(SP_NORTE!P237="","*",CONCATENATE(SP_NORTE!P237," ",SP_NORTE!Q237))</f>
        <v>2 Nº DE SOLDA</v>
      </c>
      <c r="S233" s="145" t="str">
        <f>IF(SP_NORTE!U237="","*",SP_NORTE!U237)</f>
        <v xml:space="preserve">Mauro   </v>
      </c>
      <c r="T233" s="145" t="str">
        <f>IF(SP_NORTE!V237="","*",SP_NORTE!V237)</f>
        <v>Execução de solda - Condicionado à temperatura</v>
      </c>
      <c r="U233" s="136" t="str">
        <f ca="1">_xlfn.XLOOKUP(G233&amp;$U$2,BS_CONTROLE[CHAVE],BS_CONTROLE[Quantidade_11],"-")</f>
        <v>-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Contrato</v>
      </c>
      <c r="C234" s="146" t="str">
        <f>IF(SP_NORTE!Y238="","*",SP_NORTE!Y238)</f>
        <v>*</v>
      </c>
      <c r="D234" s="138" t="str">
        <f>IF(SP_NORTE!R238="","*",SP_NORTE!R238)</f>
        <v>SP NORTE</v>
      </c>
      <c r="E234" s="138" t="str">
        <f>IF(SP_NORTE!S238="","*",SP_NORTE!S238)</f>
        <v>ZCZ-ZTI</v>
      </c>
      <c r="F234" s="145">
        <f>IF(SP_NORTE!B238="","*",SP_NORTE!B238)</f>
        <v>46070</v>
      </c>
      <c r="G234" s="145" t="str">
        <f>IF(SP_NORTE!D238="","*",SP_NORTE!D238)</f>
        <v>IGOR (TF-660)</v>
      </c>
      <c r="H234" s="145" t="str">
        <f>IF(SP_NORTE!E238="","*",SP_NORTE!E238)</f>
        <v>MODERNIZAÇÃO - SOLDA</v>
      </c>
      <c r="I234" s="145" t="str">
        <f>IF(SP_NORTE!G238="","*",SP_NORTE!G238)</f>
        <v>-</v>
      </c>
      <c r="J234" s="145" t="str">
        <f>IF(SP_NORTE!H238="","*",SP_NORTE!H238)</f>
        <v>-</v>
      </c>
      <c r="K234" s="138" t="str">
        <f>IF(SP_NORTE!L238="","*",SP_NORTE!L238)</f>
        <v>ZMA-ZDG</v>
      </c>
      <c r="L234" s="138" t="str">
        <f>IF(SP_NORTE!M238="","*",SP_NORTE!M238)</f>
        <v>ZMAK47</v>
      </c>
      <c r="M234" s="139">
        <f>IF(SP_NORTE!I238="","*",SP_NORTE!I238)</f>
        <v>73</v>
      </c>
      <c r="N234" s="144">
        <f>IF(SP_NORTE!J238="","*",SP_NORTE!J238)</f>
        <v>44.646999999999998</v>
      </c>
      <c r="O234" s="144" t="str">
        <f>IF(SP_NORTE!K238="","*",SP_NORTE!K238)</f>
        <v>-</v>
      </c>
      <c r="P234" s="143">
        <f>IF(SP_NORTE!N238="","*",SP_NORTE!N238)</f>
        <v>0.375</v>
      </c>
      <c r="Q234" s="143">
        <f>IF(SP_NORTE!O238="","*",SP_NORTE!O238)</f>
        <v>6.9444444444444447E-4</v>
      </c>
      <c r="R234" s="145" t="str">
        <f>IF(SP_NORTE!P238="","*",CONCATENATE(SP_NORTE!P238," ",SP_NORTE!Q238))</f>
        <v>2 Nº DE SOLDA</v>
      </c>
      <c r="S234" s="145" t="str">
        <f>IF(SP_NORTE!U238="","*",SP_NORTE!U238)</f>
        <v>Igor</v>
      </c>
      <c r="T234" s="145" t="str">
        <f>IF(SP_NORTE!V238="","*",SP_NORTE!V238)</f>
        <v>Execução de solda - Condicionado à temperatura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Oportunidade</v>
      </c>
      <c r="C237" s="146" t="str">
        <f>IF(SP_NORTE!Y241="","*",SP_NORTE!Y241)</f>
        <v>*</v>
      </c>
      <c r="D237" s="138" t="str">
        <f>IF(SP_NORTE!R241="","*",SP_NORTE!R241)</f>
        <v>SP NORTE</v>
      </c>
      <c r="E237" s="138" t="str">
        <f>IF(SP_NORTE!S241="","*",SP_NORTE!S241)</f>
        <v>ZCZ-ZTI</v>
      </c>
      <c r="F237" s="145">
        <f>IF(SP_NORTE!B241="","*",SP_NORTE!B241)</f>
        <v>46070</v>
      </c>
      <c r="G237" s="145" t="str">
        <f>IF(SP_NORTE!D241="","*",SP_NORTE!D241)</f>
        <v>ANTONIO (TF-681)</v>
      </c>
      <c r="H237" s="145" t="str">
        <f>IF(SP_NORTE!E241="","*",SP_NORTE!E241)</f>
        <v>PDM - SOLDA</v>
      </c>
      <c r="I237" s="145" t="str">
        <f>IF(SP_NORTE!G241="","*",SP_NORTE!G241)</f>
        <v>-</v>
      </c>
      <c r="J237" s="145" t="str">
        <f>IF(SP_NORTE!H241="","*",SP_NORTE!H241)</f>
        <v>-</v>
      </c>
      <c r="K237" s="138" t="str">
        <f>IF(SP_NORTE!L241="","*",SP_NORTE!L241)</f>
        <v>ZZR-ZDZ</v>
      </c>
      <c r="L237" s="138" t="str">
        <f>IF(SP_NORTE!M241="","*",SP_NORTE!M241)</f>
        <v>K18ZDZ</v>
      </c>
      <c r="M237" s="139">
        <f>IF(SP_NORTE!I241="","*",SP_NORTE!I241)</f>
        <v>73</v>
      </c>
      <c r="N237" s="144">
        <f>IF(SP_NORTE!J241="","*",SP_NORTE!J241)</f>
        <v>22.7</v>
      </c>
      <c r="O237" s="144" t="str">
        <f>IF(SP_NORTE!K241="","*",SP_NORTE!K241)</f>
        <v>-</v>
      </c>
      <c r="P237" s="143">
        <f>IF(SP_NORTE!N241="","*",SP_NORTE!N241)</f>
        <v>0.375</v>
      </c>
      <c r="Q237" s="143">
        <f>IF(SP_NORTE!O241="","*",SP_NORTE!O241)</f>
        <v>6.25E-2</v>
      </c>
      <c r="R237" s="145" t="str">
        <f>IF(SP_NORTE!P241="","*",CONCATENATE(SP_NORTE!P241," ",SP_NORTE!Q241))</f>
        <v>1 Nº DE SOLDA</v>
      </c>
      <c r="S237" s="145" t="str">
        <f>IF(SP_NORTE!U241="","*",SP_NORTE!U241)</f>
        <v>Antonio</v>
      </c>
      <c r="T237" s="145" t="str">
        <f>IF(SP_NORTE!V241="","*",SP_NORTE!V241)</f>
        <v>Execução de solda - Condicionado à temperatura</v>
      </c>
      <c r="U237" s="136" t="str">
        <f ca="1">_xlfn.XLOOKUP(G237&amp;$U$2,BS_CONTROLE[CHAVE],BS_CONTROLE[Quantidade_11],"-")</f>
        <v>-</v>
      </c>
      <c r="V237" s="136">
        <f ca="1">_xlfn.XLOOKUP(G237&amp;$V$2,BS_CONTROLE[CHAVE],BS_CONTROLE[Quantidade_11],"-")</f>
        <v>0</v>
      </c>
      <c r="W237" s="136">
        <f ca="1">_xlfn.XLOOKUP(G237&amp;$W$2,BS_CONTROLE[CHAVE],BS_CONTROLE[Quantidade_11],"-")</f>
        <v>0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1481</v>
      </c>
      <c r="C2" s="121" t="s">
        <v>998</v>
      </c>
      <c r="D2" s="76" t="s">
        <v>1000</v>
      </c>
      <c r="E2" s="76" t="s">
        <v>1482</v>
      </c>
      <c r="F2" s="99" t="s">
        <v>1483</v>
      </c>
      <c r="G2" s="76" t="s">
        <v>1484</v>
      </c>
      <c r="H2" s="76" t="s">
        <v>1485</v>
      </c>
      <c r="I2" s="76" t="s">
        <v>1486</v>
      </c>
      <c r="J2" s="76" t="s">
        <v>1487</v>
      </c>
      <c r="K2" s="78" t="s">
        <v>1488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*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ZSF2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*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*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*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*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*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*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*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*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ZMA-ZDG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*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*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*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1489</v>
      </c>
    </row>
    <row r="8" spans="1:73">
      <c r="BT8" s="215"/>
    </row>
    <row r="9" spans="1:73" ht="117.75">
      <c r="BS9" s="213"/>
      <c r="BT9" s="222" t="s">
        <v>1490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1491</v>
      </c>
      <c r="D5" s="266"/>
      <c r="E5" s="266"/>
      <c r="F5" s="266"/>
      <c r="G5" s="266"/>
      <c r="H5" s="266"/>
      <c r="I5" s="266"/>
      <c r="J5" s="267"/>
      <c r="K5" s="268" t="s">
        <v>1492</v>
      </c>
      <c r="L5" s="269"/>
      <c r="M5" s="269"/>
      <c r="N5" s="269"/>
      <c r="O5" s="270" t="s">
        <v>1493</v>
      </c>
      <c r="P5" s="271"/>
    </row>
    <row r="6" spans="1:16" s="74" customFormat="1" ht="15" customHeight="1">
      <c r="A6" s="66" t="s">
        <v>1479</v>
      </c>
      <c r="B6" s="75" t="s">
        <v>1478</v>
      </c>
      <c r="C6" s="76" t="s">
        <v>1012</v>
      </c>
      <c r="D6" s="77" t="s">
        <v>1013</v>
      </c>
      <c r="E6" s="76" t="s">
        <v>1494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1495</v>
      </c>
      <c r="M6" s="80" t="s">
        <v>642</v>
      </c>
      <c r="N6" s="81" t="s">
        <v>1007</v>
      </c>
      <c r="O6" s="156" t="s">
        <v>1050</v>
      </c>
      <c r="P6" s="132" t="s">
        <v>1496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Contrato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ZMA-ZDG</v>
      </c>
      <c r="H183" s="116">
        <f>IF(SP_NORTE!J238="","*",SP_NORTE!J238)</f>
        <v>44.646999999999998</v>
      </c>
      <c r="I183" s="113">
        <f>IF(SP_NORTE!N238="","*",SP_NORTE!N238)</f>
        <v>0.375</v>
      </c>
      <c r="J183" s="113">
        <f>IF(SP_NORTE!O238="","*",SP_NORTE!O238)</f>
        <v>6.9444444444444447E-4</v>
      </c>
      <c r="K183" s="83" t="str">
        <f>IF(SP_NORTE!AJ238="","*",SP_NORTE!AJ238)</f>
        <v>-</v>
      </c>
      <c r="L183" s="83" t="str">
        <f>IF(SP_NORTE!AL238="","*",SP_NORTE!AL238)</f>
        <v>ZMA-ZDG</v>
      </c>
      <c r="M183" s="83">
        <f>IF(SP_NORTE!AO238="","*",SP_NORTE!AO238)</f>
        <v>44.646999999999998</v>
      </c>
      <c r="N183" s="83" t="str">
        <f>IF(SP_NORTE!AL238="","*",SP_NORTE!AL238)</f>
        <v>ZMA-ZDG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EB2D47DA-E30D-4FB2-A14B-7F1728C9BBF3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2026-02-16T19:44:40Z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