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052" documentId="8_{B6337239-1A00-434D-AAD0-422EA1FEB5AE}" xr6:coauthVersionLast="47" xr6:coauthVersionMax="47" xr10:uidLastSave="{DC945818-D7AA-438B-A54C-B60AA802B524}"/>
  <bookViews>
    <workbookView xWindow="-120" yWindow="-120" windowWidth="20730" windowHeight="11040" firstSheet="2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49" i="1" l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R57" i="1"/>
  <c r="S57" i="1" a="1"/>
  <c r="S57" i="1"/>
  <c r="T57" i="1" a="1"/>
  <c r="T57" i="1"/>
  <c r="AI57" i="1"/>
  <c r="AJ57" i="1"/>
  <c r="AK57" i="1"/>
  <c r="AL57" i="1"/>
  <c r="AM57" i="1"/>
  <c r="AN57" i="1"/>
  <c r="AO57" i="1"/>
  <c r="BE57" i="1" s="1"/>
  <c r="AP57" i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7" i="16" s="1"/>
  <c r="R59" i="1"/>
  <c r="R56" i="16" s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S62" i="1" a="1"/>
  <c r="S62" i="1"/>
  <c r="T62" i="1" a="1"/>
  <c r="T62" i="1"/>
  <c r="AI62" i="1"/>
  <c r="AJ62" i="1"/>
  <c r="AK62" i="1"/>
  <c r="AL62" i="1"/>
  <c r="AM62" i="1"/>
  <c r="AN62" i="1"/>
  <c r="AO62" i="1"/>
  <c r="BE62" i="1" s="1"/>
  <c r="AP62" i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59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K63" i="16"/>
  <c r="L63" i="16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K65" i="16"/>
  <c r="L65" i="16"/>
  <c r="R68" i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 s="1"/>
  <c r="D83" i="16" s="1"/>
  <c r="T86" i="1" a="1"/>
  <c r="T86" i="1"/>
  <c r="E83" i="16" s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85" i="16" s="1"/>
  <c r="R88" i="1"/>
  <c r="S88" i="1" a="1"/>
  <c r="S88" i="1" s="1"/>
  <c r="D85" i="16" s="1"/>
  <c r="T88" i="1" a="1"/>
  <c r="T88" i="1" s="1"/>
  <c r="E85" i="16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62" i="16" l="1"/>
  <c r="K59" i="16"/>
  <c r="M59" i="11"/>
  <c r="K59" i="11"/>
  <c r="E59" i="16"/>
  <c r="D59" i="16"/>
  <c r="R59" i="16"/>
  <c r="L48" i="16"/>
  <c r="L49" i="16"/>
  <c r="K48" i="16"/>
  <c r="K49" i="16"/>
  <c r="BQ798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6" i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K202" i="16"/>
  <c r="AM162" i="1"/>
  <c r="K159" i="16"/>
  <c r="AM161" i="1"/>
  <c r="K158" i="16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6" i="1"/>
  <c r="K113" i="16"/>
  <c r="AM115" i="1"/>
  <c r="K112" i="16"/>
  <c r="AM114" i="1"/>
  <c r="K111" i="16"/>
  <c r="AM113" i="1"/>
  <c r="K110" i="16"/>
  <c r="AM112" i="1"/>
  <c r="K109" i="16"/>
  <c r="AM111" i="1"/>
  <c r="K108" i="16"/>
  <c r="AM110" i="1"/>
  <c r="K107" i="16"/>
  <c r="AM109" i="1"/>
  <c r="K106" i="16"/>
  <c r="AM108" i="1"/>
  <c r="K105" i="16"/>
  <c r="AM107" i="1"/>
  <c r="K104" i="16"/>
  <c r="AM106" i="1"/>
  <c r="K103" i="16"/>
  <c r="AM105" i="1"/>
  <c r="K102" i="16"/>
  <c r="AM104" i="1"/>
  <c r="K101" i="16"/>
  <c r="AM103" i="1"/>
  <c r="K100" i="16"/>
  <c r="AM102" i="1"/>
  <c r="K99" i="16"/>
  <c r="AM101" i="1"/>
  <c r="K98" i="16"/>
  <c r="AM100" i="1"/>
  <c r="K97" i="16"/>
  <c r="AM99" i="1"/>
  <c r="K96" i="16"/>
  <c r="AM98" i="1"/>
  <c r="K95" i="16"/>
  <c r="AM97" i="1"/>
  <c r="K94" i="16"/>
  <c r="AM96" i="1"/>
  <c r="K93" i="16"/>
  <c r="AM95" i="1"/>
  <c r="K92" i="16"/>
  <c r="AM94" i="1"/>
  <c r="K91" i="16"/>
  <c r="AM93" i="1"/>
  <c r="K90" i="16"/>
  <c r="AM92" i="1"/>
  <c r="K89" i="16"/>
  <c r="AM91" i="1"/>
  <c r="K88" i="16"/>
  <c r="AM90" i="1"/>
  <c r="K87" i="16"/>
  <c r="AM89" i="1"/>
  <c r="K86" i="16"/>
  <c r="AM88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L202" i="11"/>
  <c r="N202" i="11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<sst xmlns="http://schemas.openxmlformats.org/spreadsheetml/2006/main" count="4715" uniqueCount="1425">
  <si>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</si>
  <si>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</si>
  <si>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</si>
  <si>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</si>
  <si>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</si>
  <si>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</si>
  <si>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</si>
  <si>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</si>
  <si>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</si>
  <si>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</si>
  <si>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</si>
  <si>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</si>
  <si>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</si>
  <si>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</si>
  <si>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</si>
  <si>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</si>
  <si>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</si>
  <si>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</si>
  <si>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</si>
  <si>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</si>
  <si>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</si>
  <si>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</si>
  <si>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</si>
  <si>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</si>
  <si>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</si>
  <si>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</si>
  <si>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</si>
  <si>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</si>
  <si>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</si>
  <si>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</si>
  <si>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</si>
  <si>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</si>
  <si>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</si>
  <si>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</si>
  <si>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</si>
  <si>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</si>
  <si>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</si>
  <si>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</si>
  <si>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</si>
  <si>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</si>
  <si>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</si>
  <si>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</si>
  <si>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</si>
  <si>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</si>
  <si>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</si>
  <si>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</si>
  <si>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</si>
  <si>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</si>
  <si>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</si>
  <si>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</si>
  <si>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</si>
  <si>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</si>
  <si>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</si>
  <si>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</si>
  <si>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</si>
  <si>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</si>
  <si>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</si>
  <si>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</si>
  <si>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</si>
  <si>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</si>
  <si>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</si>
  <si>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</si>
  <si>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</si>
  <si>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</si>
  <si>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</si>
  <si>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</si>
  <si>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</si>
  <si>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</si>
  <si>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</si>
  <si>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</si>
  <si>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</si>
  <si>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</si>
  <si>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</si>
  <si>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</si>
  <si>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</si>
  <si>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</si>
  <si>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</si>
  <si>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</si>
  <si>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</si>
  <si>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</si>
  <si>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</si>
  <si>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</si>
  <si>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</si>
  <si>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</si>
  <si>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</si>
  <si>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</si>
  <si>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</si>
  <si>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</si>
  <si>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</si>
  <si>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</si>
  <si>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</si>
  <si>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</si>
  <si>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</si>
  <si>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</si>
  <si>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</si>
  <si>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</si>
  <si>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</si>
  <si>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</si>
  <si>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</si>
  <si>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</si>
  <si>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</si>
  <si>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</si>
  <si>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</si>
  <si>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</si>
  <si>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</si>
  <si>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</si>
  <si>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</si>
  <si>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</si>
  <si>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</si>
  <si>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</si>
  <si>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</si>
  <si>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</si>
  <si>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</si>
  <si>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</si>
  <si>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</si>
  <si>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</si>
  <si>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</si>
  <si>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</si>
  <si>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</si>
  <si>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</si>
  <si>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</si>
  <si>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</si>
  <si>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</si>
  <si>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</si>
  <si>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</si>
  <si>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</si>
  <si>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</si>
  <si>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</si>
  <si>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</si>
  <si>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</si>
  <si>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</si>
  <si>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</si>
  <si>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</si>
  <si>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</si>
  <si>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</si>
  <si>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</si>
  <si>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</si>
  <si>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</si>
  <si>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</si>
  <si>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</si>
  <si>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</si>
  <si>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</si>
  <si>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</si>
  <si>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</si>
  <si>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</si>
  <si>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</si>
  <si>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</si>
  <si>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</si>
  <si>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</si>
  <si>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</si>
  <si>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</si>
  <si>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</si>
  <si>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</si>
  <si>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</si>
  <si>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</si>
  <si>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</si>
  <si>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</si>
  <si>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</si>
  <si>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</si>
  <si>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</si>
  <si>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</si>
  <si>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</si>
  <si>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</si>
  <si>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</si>
  <si>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</si>
  <si>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</si>
  <si>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</si>
  <si>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</si>
  <si>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</si>
  <si>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</si>
  <si>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</si>
  <si>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</si>
  <si>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</si>
  <si>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</si>
  <si>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</si>
  <si>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</si>
  <si>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</si>
  <si>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</si>
  <si>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</si>
  <si>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</si>
  <si>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</si>
  <si>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</si>
  <si>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</si>
  <si>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</si>
  <si>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</si>
  <si>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</si>
  <si>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</si>
  <si>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</si>
  <si>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</si>
  <si>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</si>
  <si>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</si>
  <si>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</si>
  <si>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</si>
  <si>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</si>
  <si>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</si>
  <si>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</si>
  <si>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</si>
  <si>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</si>
  <si>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</si>
  <si>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</si>
  <si>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</si>
  <si>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</si>
  <si>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</si>
  <si>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</si>
  <si>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</si>
  <si>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</si>
  <si>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</si>
  <si>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</si>
  <si>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</si>
  <si>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</si>
  <si>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</si>
  <si>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</si>
  <si>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</si>
  <si>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</si>
  <si>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</si>
  <si>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</si>
  <si>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</si>
  <si>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</si>
  <si>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</si>
  <si>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</si>
  <si>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</si>
  <si>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</si>
  <si>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</si>
  <si>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</si>
  <si>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</si>
  <si>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</si>
  <si>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</si>
  <si>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</si>
  <si>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</si>
  <si>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</si>
  <si>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</si>
  <si>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</si>
  <si>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</si>
  <si>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</si>
  <si>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</si>
  <si>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</si>
  <si>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</si>
  <si>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</si>
  <si>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</si>
  <si>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</si>
  <si>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</si>
  <si>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</si>
  <si>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</si>
  <si>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</si>
  <si>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</si>
  <si>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</si>
  <si>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</si>
  <si>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</si>
  <si>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</si>
  <si>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</si>
  <si>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</si>
  <si>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</si>
  <si>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</si>
  <si>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</si>
  <si>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</si>
  <si>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</si>
  <si>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</si>
  <si>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</si>
  <si>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</si>
  <si>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</si>
  <si>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</si>
  <si>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</si>
  <si>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</si>
  <si>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</si>
  <si>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</si>
  <si>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</si>
  <si>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</si>
  <si>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</si>
  <si>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</si>
  <si>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</si>
  <si>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</si>
  <si>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</si>
  <si>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</si>
  <si>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</si>
  <si>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</si>
  <si>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</si>
  <si>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</si>
  <si>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</si>
  <si>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</si>
  <si>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</si>
  <si>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</si>
  <si>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</si>
  <si>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</si>
  <si>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</si>
  <si>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</si>
  <si>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</si>
  <si>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</si>
  <si>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</si>
  <si>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</si>
  <si>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</si>
  <si>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</si>
  <si>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</si>
  <si>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</si>
  <si>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</si>
  <si>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</si>
  <si>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</si>
  <si>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</si>
  <si>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</si>
  <si>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</si>
  <si>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</si>
  <si>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</si>
  <si>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</si>
  <si>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</si>
  <si>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</si>
  <si>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</si>
  <si>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</si>
  <si>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</si>
  <si>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</si>
  <si>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</si>
  <si>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</si>
  <si>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</si>
  <si>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</si>
  <si>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</si>
  <si>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</si>
  <si>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</si>
  <si>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</si>
  <si>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</si>
  <si>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</si>
  <si>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</si>
  <si>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</si>
  <si>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</si>
  <si>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</si>
  <si>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</si>
  <si>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</si>
  <si>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</si>
  <si>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</si>
  <si>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</si>
  <si>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</si>
  <si>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</si>
  <si>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</si>
  <si>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</si>
  <si>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</si>
  <si>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</si>
  <si>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</si>
  <si>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</si>
  <si>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</si>
  <si>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</si>
  <si>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</si>
  <si>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</si>
  <si>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</si>
  <si>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</si>
  <si>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</si>
  <si>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</si>
  <si>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</si>
  <si>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</si>
  <si>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</si>
  <si>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</si>
  <si>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</si>
  <si>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</si>
  <si>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</si>
  <si>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</si>
  <si>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</si>
  <si>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</si>
  <si>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</si>
  <si>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</si>
  <si>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</si>
  <si>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</si>
  <si>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</si>
  <si>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</si>
  <si>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</si>
  <si>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</si>
  <si>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</si>
  <si>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</si>
  <si>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</si>
  <si>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</si>
  <si>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</si>
  <si>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</si>
  <si>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</si>
  <si>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</si>
  <si>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</si>
  <si>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</si>
  <si>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</si>
  <si>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</si>
  <si>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</si>
  <si>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</si>
  <si>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</si>
  <si>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</si>
  <si>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</si>
  <si>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</si>
  <si>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</si>
  <si>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</si>
  <si>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</si>
  <si>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</si>
  <si>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</si>
  <si>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</si>
  <si>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</si>
  <si>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</si>
  <si>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</si>
  <si>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</si>
  <si>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</si>
  <si>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</si>
  <si>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</si>
  <si>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</si>
  <si>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</si>
  <si>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</si>
  <si>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</si>
  <si>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</si>
  <si>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</si>
  <si>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</si>
  <si>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</si>
  <si>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</si>
  <si>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</si>
  <si>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</si>
  <si>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</si>
  <si>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</si>
  <si>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</si>
  <si>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</si>
  <si>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</si>
  <si>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</si>
  <si>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</si>
  <si>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</si>
  <si>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</si>
  <si>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</si>
  <si>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</si>
  <si>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</si>
  <si>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</si>
  <si>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</si>
  <si>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</si>
  <si>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</si>
  <si>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</si>
  <si>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</si>
  <si>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</si>
  <si>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</si>
  <si>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</si>
  <si>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</si>
  <si>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</si>
  <si>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</si>
  <si>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</si>
  <si>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</si>
  <si>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</si>
  <si>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</si>
  <si>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</si>
  <si>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</si>
  <si>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</si>
  <si>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</si>
  <si>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</si>
  <si>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</si>
  <si>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</si>
  <si>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</si>
  <si>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</si>
  <si>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</si>
  <si>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</si>
  <si>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</si>
  <si>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</si>
  <si>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</si>
  <si>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</si>
  <si>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</si>
  <si>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</si>
  <si>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</si>
  <si>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</si>
  <si>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</si>
  <si>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</si>
  <si>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</si>
  <si>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</si>
  <si>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</si>
  <si>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</si>
  <si>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</si>
  <si>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</si>
  <si>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</si>
  <si>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</si>
  <si>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</si>
  <si>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</si>
  <si>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</si>
  <si>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</si>
  <si>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</si>
  <si>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</si>
  <si>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</si>
  <si>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</si>
  <si>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</si>
  <si>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</si>
  <si>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</si>
  <si>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</si>
  <si>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</si>
  <si>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</si>
  <si>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</si>
  <si>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</si>
  <si>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</si>
  <si>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</si>
  <si>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</si>
  <si>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</si>
  <si>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</si>
  <si>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</si>
  <si>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</si>
  <si>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</si>
  <si>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</si>
  <si>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</si>
  <si>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</si>
  <si>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</si>
  <si>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</si>
  <si>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</si>
  <si>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</si>
  <si>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</si>
  <si>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</si>
  <si>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</si>
  <si>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</si>
  <si>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</si>
  <si>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</si>
  <si>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</si>
  <si>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</si>
  <si>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</si>
  <si>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</si>
  <si>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</si>
  <si>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</si>
  <si>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</si>
  <si>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</si>
  <si>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</si>
  <si>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</si>
  <si>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</si>
  <si>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</si>
  <si>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</si>
  <si>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</si>
  <si>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</si>
  <si>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</si>
  <si>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</si>
  <si>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</si>
  <si>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</si>
  <si>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</si>
  <si>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</si>
  <si>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</si>
  <si>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</si>
  <si>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</si>
  <si>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</si>
  <si>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</si>
  <si>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</si>
  <si>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</si>
  <si>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</si>
  <si>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</si>
  <si>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</si>
  <si>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</si>
  <si>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</si>
  <si>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</si>
  <si>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</si>
  <si>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</si>
  <si>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</si>
  <si>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</si>
  <si>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</si>
  <si>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</si>
  <si>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</si>
  <si>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</si>
  <si>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</si>
  <si>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</si>
  <si>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</si>
  <si>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</si>
  <si>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</si>
  <si>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</si>
  <si>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</si>
  <si>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</si>
  <si>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</si>
  <si>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</si>
  <si>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</si>
  <si>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</si>
  <si>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</si>
  <si>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</si>
  <si>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</si>
  <si>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</si>
  <si>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</si>
  <si>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</si>
  <si>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</si>
  <si>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</si>
  <si>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</si>
  <si>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</si>
  <si>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</si>
  <si>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</si>
  <si>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</si>
  <si>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</si>
  <si>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</si>
  <si>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</si>
  <si>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</si>
  <si>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</si>
  <si>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</si>
  <si>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</si>
  <si>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</si>
  <si>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</si>
  <si>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</si>
  <si>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</si>
  <si>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</si>
  <si>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</si>
  <si>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</si>
  <si>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</si>
  <si>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</si>
  <si>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</si>
  <si>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</si>
  <si>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</si>
  <si>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</si>
  <si>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</si>
  <si>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</si>
  <si>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</si>
  <si>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</si>
  <si>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</si>
  <si>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</si>
  <si>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</si>
  <si>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</si>
  <si>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</si>
  <si>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</si>
  <si>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</si>
  <si>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</si>
  <si>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</si>
  <si>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</si>
  <si>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</si>
  <si>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</si>
  <si>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</si>
  <si>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</si>
  <si>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</si>
  <si>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</si>
  <si>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</si>
  <si>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</si>
  <si>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</si>
  <si>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</si>
  <si>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</si>
  <si>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</si>
  <si>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</si>
  <si>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</si>
  <si>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</si>
  <si>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</si>
  <si>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</si>
  <si>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</si>
  <si>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</si>
  <si>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</si>
  <si>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</si>
  <si>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</si>
  <si>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</si>
  <si>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</si>
  <si>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</si>
  <si>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</si>
  <si>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</si>
  <si>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</si>
  <si>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</si>
  <si>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</si>
  <si>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</si>
  <si>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</si>
  <si>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</si>
  <si>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</si>
  <si>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</si>
  <si>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</si>
  <si>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</si>
  <si>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</si>
  <si>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</si>
  <si>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</si>
  <si>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</si>
  <si>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</si>
  <si>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</si>
  <si>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</si>
  <si>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</si>
  <si>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</si>
  <si>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</si>
  <si>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</si>
  <si>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</si>
  <si>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</si>
  <si>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</si>
  <si>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</si>
  <si>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</si>
  <si>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</si>
  <si>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</si>
  <si>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</si>
  <si>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</si>
  <si>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</si>
  <si>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</si>
  <si>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</si>
  <si>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</si>
  <si>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</si>
  <si>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</si>
  <si>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</si>
  <si>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</si>
  <si>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</si>
  <si>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</si>
  <si>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</si>
  <si>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</si>
  <si>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</si>
  <si>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</si>
  <si>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</si>
  <si>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</si>
  <si>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</si>
  <si>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</si>
  <si>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</si>
  <si>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</si>
  <si>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</si>
  <si>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</si>
  <si>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</si>
  <si>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</si>
  <si>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</si>
  <si>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</si>
  <si>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</si>
  <si>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</si>
  <si>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</si>
  <si>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</si>
  <si>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</si>
  <si>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</si>
  <si>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</si>
  <si>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</si>
  <si>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</si>
  <si>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</si>
  <si>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</si>
  <si>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</si>
  <si>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</si>
  <si>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</si>
  <si>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</si>
  <si>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</si>
  <si>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</si>
  <si>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</si>
  <si>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</si>
  <si>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</si>
  <si>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</si>
  <si>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</si>
  <si>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</si>
  <si>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</si>
  <si>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</si>
  <si>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</si>
  <si>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</si>
  <si>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</si>
  <si>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</si>
  <si>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</si>
  <si>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</si>
  <si>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</si>
  <si>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</si>
  <si>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</si>
  <si>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</si>
  <si>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</si>
  <si>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</si>
  <si>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</si>
  <si>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</si>
  <si>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</si>
  <si>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</si>
  <si>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</si>
  <si>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</si>
  <si>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</si>
  <si>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</si>
  <si>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</si>
  <si>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</si>
  <si>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</si>
  <si>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</si>
  <si>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</si>
  <si>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</si>
  <si>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</si>
  <si>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</si>
  <si>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</si>
  <si>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</si>
  <si>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</si>
  <si>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</si>
  <si>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</si>
  <si>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</si>
  <si>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</si>
  <si>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</si>
  <si>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</si>
  <si>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</si>
  <si>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</si>
  <si>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</si>
  <si>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</si>
  <si>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</si>
  <si>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</si>
  <si>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</si>
  <si>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</si>
  <si>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</si>
  <si>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</si>
  <si>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</si>
  <si>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</si>
  <si>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</si>
  <si>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</si>
  <si>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</si>
  <si>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</si>
  <si>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</si>
  <si>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</si>
  <si>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</si>
  <si>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</si>
  <si>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</si>
  <si>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</si>
  <si>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</si>
  <si>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</si>
  <si>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</si>
  <si>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</si>
  <si>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</si>
  <si>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</si>
  <si>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</si>
  <si>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</si>
  <si>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</si>
  <si>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</si>
  <si>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</si>
  <si>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</si>
  <si>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</si>
  <si>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</si>
  <si>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</si>
  <si>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</si>
  <si>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</si>
  <si>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</si>
  <si>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</si>
  <si>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</si>
  <si>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</si>
  <si>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</si>
  <si>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</si>
  <si>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</si>
  <si>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</si>
  <si>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</si>
  <si>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</si>
  <si>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</si>
  <si>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</si>
  <si>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</si>
  <si>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</si>
  <si>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</si>
  <si>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</si>
  <si>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</si>
  <si>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</si>
  <si>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</si>
  <si>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</si>
  <si>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</si>
  <si>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</si>
  <si>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</si>
  <si>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</si>
  <si>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</si>
  <si>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</si>
  <si>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</si>
  <si>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</si>
  <si>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</si>
  <si>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</si>
  <si>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</si>
  <si>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</si>
  <si>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</si>
  <si>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</si>
  <si>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</si>
  <si>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</si>
  <si>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</si>
  <si>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</si>
  <si>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</si>
  <si>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</si>
  <si>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</si>
  <si>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</si>
  <si>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</si>
  <si>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</si>
  <si>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</si>
  <si>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</si>
  <si>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</si>
  <si>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</si>
  <si>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</si>
  <si>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</si>
  <si>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</si>
  <si>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</si>
  <si>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</si>
  <si>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</si>
  <si>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</si>
  <si>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</si>
  <si>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</si>
  <si>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</si>
  <si>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</si>
  <si>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</si>
  <si>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</si>
  <si>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</si>
  <si>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</si>
  <si>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</si>
  <si>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</si>
  <si>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</si>
  <si>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</si>
  <si>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</si>
  <si>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</si>
  <si>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</si>
  <si>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</si>
  <si>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</si>
  <si>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</si>
  <si>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</si>
  <si>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</si>
  <si>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</si>
  <si>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</si>
  <si>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</si>
  <si>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</si>
  <si>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</si>
  <si>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</si>
  <si>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</si>
  <si>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</si>
  <si>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</si>
  <si>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</si>
  <si>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</si>
  <si>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</si>
  <si>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</si>
  <si>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</si>
  <si>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</si>
  <si>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</si>
  <si>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</si>
  <si>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</si>
  <si>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</si>
  <si>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</si>
  <si>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</si>
  <si>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</si>
  <si>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</si>
  <si>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</si>
  <si>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</si>
  <si>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</si>
  <si>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</si>
  <si>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</si>
  <si>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</si>
  <si>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</si>
  <si>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</si>
  <si>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</si>
  <si>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</si>
  <si>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</si>
  <si>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</si>
  <si>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</si>
  <si>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</si>
  <si>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</si>
  <si>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</si>
  <si>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</si>
  <si>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</si>
  <si>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</si>
  <si>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</si>
  <si>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</si>
  <si>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</si>
  <si>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</si>
  <si>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</si>
  <si>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</si>
  <si>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</si>
  <si>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</si>
  <si>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</si>
  <si>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</si>
  <si>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</si>
  <si>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</si>
  <si>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</si>
  <si>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</si>
  <si>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</si>
  <si>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</si>
  <si>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</si>
  <si>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</si>
  <si>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</si>
  <si>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</si>
  <si>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</si>
  <si>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</si>
  <si>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</si>
  <si>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</si>
  <si>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</si>
  <si>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</si>
  <si>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</si>
  <si>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</si>
  <si>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</si>
  <si>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</si>
  <si>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</si>
  <si>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</si>
  <si>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</si>
  <si>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</si>
  <si>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</si>
  <si>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</si>
  <si>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</si>
  <si>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</si>
  <si>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</si>
  <si>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</si>
  <si>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</si>
  <si>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</si>
  <si>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</si>
  <si>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</si>
  <si>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</si>
  <si>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</si>
  <si>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</si>
  <si>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</si>
  <si>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</si>
  <si>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</si>
  <si>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</si>
  <si>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</si>
  <si>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</si>
  <si>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</si>
  <si>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</si>
  <si>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</si>
  <si>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</si>
  <si>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</si>
  <si>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</si>
  <si>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</si>
  <si>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</si>
  <si>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</si>
  <si>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</si>
  <si>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</si>
  <si>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</si>
  <si>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</si>
  <si>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</si>
  <si>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</si>
  <si>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</si>
  <si>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</si>
  <si>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</si>
  <si>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</si>
  <si>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</si>
  <si>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</si>
  <si>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</si>
  <si>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</si>
  <si>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</si>
  <si>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</si>
  <si>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</si>
  <si>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</si>
  <si>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</si>
  <si>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</si>
  <si>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</si>
  <si>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</si>
  <si>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</si>
  <si>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</si>
  <si>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</si>
  <si>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</si>
  <si>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</si>
  <si>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</si>
  <si>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</si>
  <si>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</si>
  <si>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</si>
  <si>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</si>
  <si>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</si>
  <si>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</si>
  <si>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</si>
  <si>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</si>
  <si>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</si>
  <si>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</si>
  <si>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</si>
  <si>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</si>
  <si>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</si>
  <si>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</si>
  <si>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</si>
  <si>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</si>
  <si>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</si>
  <si>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</si>
  <si>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</si>
  <si>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</si>
  <si>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</si>
  <si>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</si>
  <si>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</si>
  <si>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</si>
  <si>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</si>
  <si>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</si>
  <si>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</si>
  <si>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</si>
  <si>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</si>
  <si>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</si>
  <si>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</si>
  <si>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</si>
  <si>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</si>
  <si>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</si>
  <si>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</si>
  <si>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</si>
  <si>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</si>
  <si>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</si>
  <si>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</si>
  <si>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</si>
  <si>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</si>
  <si>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</si>
  <si>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</si>
  <si>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</si>
  <si>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</si>
  <si>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</si>
  <si>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</si>
  <si>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</si>
  <si>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</si>
  <si>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</si>
  <si>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</si>
  <si>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</si>
  <si>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</si>
  <si>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</si>
  <si>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</si>
  <si>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</si>
  <si>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</si>
  <si>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</si>
  <si>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</si>
  <si>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</si>
  <si>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</si>
  <si>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</si>
  <si>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</si>
  <si>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</si>
  <si>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</si>
  <si>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</si>
  <si>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</si>
  <si>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</si>
  <si>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</si>
  <si>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</si>
  <si>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</si>
  <si>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</si>
  <si>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</si>
  <si>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</si>
  <si>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</si>
  <si>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</si>
  <si>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</si>
  <si>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</si>
  <si>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</si>
  <si>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</si>
  <si>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</si>
  <si>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</si>
  <si>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</si>
  <si>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</si>
  <si>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</si>
  <si>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</si>
  <si>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</si>
  <si>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</si>
  <si>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</si>
  <si>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</si>
  <si>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</si>
  <si>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</si>
  <si>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</si>
  <si>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</si>
  <si>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</si>
  <si>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</si>
  <si>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</si>
  <si>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</si>
  <si>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</si>
  <si>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</si>
  <si>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</si>
  <si>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</si>
  <si>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</si>
  <si>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</si>
  <si>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</si>
  <si>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</si>
  <si>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</si>
  <si>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</si>
  <si>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</si>
  <si>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</si>
  <si>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</si>
  <si>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</si>
  <si>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</si>
  <si>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</si>
  <si>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</si>
  <si>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</si>
  <si>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</si>
  <si>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</si>
  <si>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</si>
  <si>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</si>
  <si>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</si>
  <si>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</si>
  <si>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</si>
  <si>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</si>
  <si>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</si>
  <si>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</si>
  <si>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</si>
  <si>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</si>
  <si>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</si>
  <si>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</si>
  <si>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</si>
  <si>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</si>
  <si>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</si>
  <si>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</si>
  <si>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</si>
  <si>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</si>
  <si>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</si>
  <si>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</si>
  <si>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</si>
  <si>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</si>
  <si>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</si>
  <si>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</si>
  <si>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</si>
  <si>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</si>
  <si>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</si>
  <si>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</si>
  <si>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</si>
  <si>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</si>
  <si>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</si>
  <si>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</si>
  <si>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</si>
  <si>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</si>
  <si>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</si>
  <si>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</si>
  <si>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Mecânica</t>
  </si>
  <si>
    <t>Locomotiva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</si>
  <si>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</si>
  <si>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</si>
  <si>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</si>
  <si>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</si>
  <si>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Intervalo Contrato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</si>
  <si>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</si>
  <si>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</si>
  <si>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</si>
  <si>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</si>
  <si>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</si>
  <si>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</si>
  <si>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</si>
  <si>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</si>
  <si>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</si>
  <si>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</si>
  <si>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</si>
  <si>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</si>
  <si>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</si>
  <si>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</si>
  <si>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</si>
  <si>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</si>
  <si>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Concedido intervalo parcial</t>
  </si>
  <si>
    <t>Descarga de dormente</t>
  </si>
  <si>
    <t>2 (Eder e Maicon)</t>
  </si>
  <si>
    <t xml:space="preserve">Descanso equipe 13h, não solicita MC1 </t>
  </si>
  <si>
    <t>Modernização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</si>
  <si>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</si>
  <si>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</si>
  <si>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</si>
  <si>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</si>
  <si>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</si>
  <si>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</si>
  <si>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</si>
  <si>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</si>
  <si>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</si>
  <si>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</si>
  <si>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</si>
  <si>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</si>
  <si>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</si>
  <si>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Confiabilidade</t>
  </si>
  <si>
    <t>Extra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</si>
  <si>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</si>
  <si>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</si>
  <si>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</si>
  <si>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</si>
  <si>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</si>
  <si>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</si>
  <si>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</si>
  <si>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</si>
  <si>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</si>
  <si>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</si>
  <si>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</si>
  <si>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</si>
  <si>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</si>
  <si>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</si>
  <si>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</si>
  <si>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</si>
  <si>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</si>
  <si>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</si>
  <si>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>Descanso equipe 10h, MC1 13:08, faixa após X91 as 14h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</si>
  <si>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</si>
  <si>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</si>
  <si>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</si>
  <si>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</si>
  <si>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</si>
  <si>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</si>
  <si>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</si>
  <si>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</si>
  <si>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</si>
  <si>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</si>
  <si>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>MC1 07:55h - Em deslocamento, em intervalo 11:40 até 12:58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</si>
  <si>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</si>
  <si>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</si>
  <si>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</si>
  <si>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</si>
  <si>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</si>
  <si>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</si>
  <si>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</si>
  <si>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</si>
  <si>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1h</t>
  </si>
  <si>
    <t>TGRTRO</t>
  </si>
  <si>
    <t>2 Enio e Daniel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</si>
  <si>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</si>
  <si>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</si>
  <si>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</si>
  <si>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</si>
  <si>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</si>
  <si>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</si>
  <si>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</si>
  <si>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</si>
  <si>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</si>
  <si>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</si>
  <si>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</si>
  <si>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</si>
  <si>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</si>
  <si>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</si>
  <si>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</si>
  <si>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</si>
  <si>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</si>
  <si>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</si>
  <si>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</si>
  <si>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</si>
  <si>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</si>
  <si>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CCO Escala</t>
  </si>
  <si>
    <t>Expansão</t>
  </si>
  <si>
    <t>Infraestrutura</t>
  </si>
  <si>
    <t>Anomalia</t>
  </si>
  <si>
    <t>Condições Climática</t>
  </si>
  <si>
    <t>Falta de Contrato</t>
  </si>
  <si>
    <t>Sem Oportunidade</t>
  </si>
  <si>
    <t>Outras Ferrovias</t>
  </si>
  <si>
    <t>Vandalismo</t>
  </si>
  <si>
    <t>Sistema</t>
  </si>
  <si>
    <t>Operação</t>
  </si>
  <si>
    <t>Equipagem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</si>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</sst>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J53" activePane="topRight" state="frozen"/>
      <selection pane="topRight" activeCell="B71" sqref="B7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1142</v>
      </c>
      <c r="BK27" s="219" t="s">
        <v>1142</v>
      </c>
      <c r="BL27" s="13"/>
      <c r="BM27" s="12" t="s">
        <v>1143</v>
      </c>
      <c r="BN27" s="12" t="s">
        <v>1144</v>
      </c>
      <c r="BO27" s="130" t="s">
        <v>1062</v>
      </c>
      <c r="BP27" s="14" t="s">
        <v>1145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1146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1147</v>
      </c>
      <c r="BK28" s="219" t="s">
        <v>1148</v>
      </c>
      <c r="BL28" s="13"/>
      <c r="BM28" s="12" t="s">
        <v>1056</v>
      </c>
      <c r="BN28" s="12" t="s">
        <v>1149</v>
      </c>
      <c r="BO28" s="130" t="s">
        <v>1058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1150</v>
      </c>
      <c r="W32" s="135" t="s">
        <v>1151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1152</v>
      </c>
      <c r="BK32" s="219" t="s">
        <v>1153</v>
      </c>
      <c r="BL32" s="13"/>
      <c r="BM32" s="12" t="s">
        <v>1085</v>
      </c>
      <c r="BN32" s="12" t="s">
        <v>1085</v>
      </c>
      <c r="BO32" s="130" t="s">
        <v>1085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1154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1155</v>
      </c>
      <c r="BK35" s="219" t="s">
        <v>1156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1157</v>
      </c>
      <c r="W38" s="135" t="s">
        <v>1158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1159</v>
      </c>
      <c r="BK38" s="219" t="s">
        <v>1159</v>
      </c>
      <c r="BL38" s="13"/>
      <c r="BM38" s="12" t="s">
        <v>1160</v>
      </c>
      <c r="BN38" s="12" t="s">
        <v>1161</v>
      </c>
      <c r="BO38" s="130" t="s">
        <v>1162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1163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1117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1164</v>
      </c>
      <c r="BK39" s="219" t="s">
        <v>1165</v>
      </c>
      <c r="BL39" s="13"/>
      <c r="BM39" s="12" t="s">
        <v>1056</v>
      </c>
      <c r="BN39" s="12" t="s">
        <v>1149</v>
      </c>
      <c r="BO39" s="130" t="s">
        <v>1166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1167</v>
      </c>
      <c r="X40" s="152" t="s">
        <v>1046</v>
      </c>
      <c r="Y40" s="129" t="s">
        <v>1123</v>
      </c>
      <c r="Z40" s="129"/>
      <c r="AA40" s="71" t="s">
        <v>1168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1169</v>
      </c>
      <c r="BK40" s="209" t="s">
        <v>1169</v>
      </c>
      <c r="BL40" s="13"/>
      <c r="BM40" s="12" t="s">
        <v>1170</v>
      </c>
      <c r="BN40" s="12" t="s">
        <v>1110</v>
      </c>
      <c r="BO40" s="130" t="s">
        <v>1162</v>
      </c>
      <c r="BP40" s="14" t="s">
        <v>1171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1172</v>
      </c>
      <c r="W41" s="206" t="s">
        <v>1173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1174</v>
      </c>
      <c r="BK41" s="218" t="s">
        <v>1174</v>
      </c>
      <c r="BL41" s="13"/>
      <c r="BM41" s="12" t="s">
        <v>1049</v>
      </c>
      <c r="BN41" s="12" t="s">
        <v>1050</v>
      </c>
      <c r="BO41" s="130" t="s">
        <v>1051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1175</v>
      </c>
      <c r="BK42" s="219" t="s">
        <v>1176</v>
      </c>
      <c r="BL42" s="13"/>
      <c r="BM42" s="12" t="s">
        <v>1085</v>
      </c>
      <c r="BN42" s="12" t="s">
        <v>1085</v>
      </c>
      <c r="BO42" s="130" t="s">
        <v>1085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1177</v>
      </c>
      <c r="J44" s="151">
        <v>74</v>
      </c>
      <c r="K44" s="151">
        <v>190.3</v>
      </c>
      <c r="L44" s="71">
        <v>1</v>
      </c>
      <c r="M44" s="149" t="s">
        <v>1178</v>
      </c>
      <c r="N44" s="149" t="s">
        <v>1179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1180</v>
      </c>
      <c r="W44" s="135" t="s">
        <v>1181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1182</v>
      </c>
      <c r="BK44" s="219" t="s">
        <v>1183</v>
      </c>
      <c r="BL44" s="13"/>
      <c r="BM44" s="12" t="s">
        <v>1184</v>
      </c>
      <c r="BN44" s="12" t="s">
        <v>1069</v>
      </c>
      <c r="BO44" s="130" t="s">
        <v>1062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1185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1186</v>
      </c>
      <c r="BK46" s="219" t="s">
        <v>1187</v>
      </c>
      <c r="BL46" s="13"/>
      <c r="BM46" s="12" t="s">
        <v>1085</v>
      </c>
      <c r="BN46" s="12" t="s">
        <v>1085</v>
      </c>
      <c r="BO46" s="130" t="s">
        <v>1085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1188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1189</v>
      </c>
      <c r="W48" s="135" t="s">
        <v>1190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1191</v>
      </c>
      <c r="BK48" s="219" t="s">
        <v>1191</v>
      </c>
      <c r="BL48" s="13"/>
      <c r="BM48" s="12" t="s">
        <v>1085</v>
      </c>
      <c r="BN48" s="12" t="s">
        <v>1085</v>
      </c>
      <c r="BO48" s="130" t="s">
        <v>1085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1192</v>
      </c>
      <c r="W49" s="135" t="s">
        <v>1081</v>
      </c>
      <c r="X49" s="152" t="s">
        <v>1185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1193</v>
      </c>
      <c r="BK49" s="14" t="s">
        <v>1194</v>
      </c>
      <c r="BL49" s="13"/>
      <c r="BM49" s="12" t="s">
        <v>1085</v>
      </c>
      <c r="BN49" s="12" t="s">
        <v>1085</v>
      </c>
      <c r="BO49" s="130" t="s">
        <v>1085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1063</v>
      </c>
      <c r="N50" s="149" t="s">
        <v>1064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1065</v>
      </c>
      <c r="W50" s="135" t="s">
        <v>1066</v>
      </c>
      <c r="X50" s="152" t="s">
        <v>1185</v>
      </c>
      <c r="Y50" s="129"/>
      <c r="Z50" s="129"/>
      <c r="AA50" s="71">
        <v>1</v>
      </c>
      <c r="AB50" s="59" t="s">
        <v>1047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1085</v>
      </c>
      <c r="BK50" s="14" t="s">
        <v>1085</v>
      </c>
      <c r="BL50" s="13"/>
      <c r="BM50" s="12" t="s">
        <v>1085</v>
      </c>
      <c r="BN50" s="12" t="s">
        <v>1085</v>
      </c>
      <c r="BO50" s="130" t="s">
        <v>1085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1150</v>
      </c>
      <c r="W51" s="135" t="s">
        <v>1195</v>
      </c>
      <c r="X51" s="152" t="s">
        <v>1046</v>
      </c>
      <c r="Y51" s="129" t="s">
        <v>1123</v>
      </c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1196</v>
      </c>
      <c r="BK51" s="14" t="s">
        <v>1197</v>
      </c>
      <c r="BL51" s="13"/>
      <c r="BM51" s="12" t="s">
        <v>1056</v>
      </c>
      <c r="BN51" s="12" t="s">
        <v>1057</v>
      </c>
      <c r="BO51" s="130" t="s">
        <v>1058</v>
      </c>
      <c r="BP51" s="14" t="s">
        <v>602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1198</v>
      </c>
      <c r="N52" s="149" t="s">
        <v>1198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1150</v>
      </c>
      <c r="W52" s="135" t="s">
        <v>1199</v>
      </c>
      <c r="X52" s="152" t="s">
        <v>1046</v>
      </c>
      <c r="Y52" s="129" t="s">
        <v>1123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1200</v>
      </c>
      <c r="BK52" s="14" t="s">
        <v>1200</v>
      </c>
      <c r="BL52" s="13"/>
      <c r="BM52" s="12" t="s">
        <v>1056</v>
      </c>
      <c r="BN52" s="12" t="s">
        <v>1057</v>
      </c>
      <c r="BO52" s="130" t="s">
        <v>1058</v>
      </c>
      <c r="BP52" s="14" t="s">
        <v>602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1201</v>
      </c>
      <c r="I54" s="135" t="s">
        <v>1201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1202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 t="s">
        <v>1123</v>
      </c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 t="s">
        <v>1203</v>
      </c>
      <c r="BK54" s="14" t="s">
        <v>1204</v>
      </c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</v>
      </c>
      <c r="BS54" s="15">
        <f>IF(OR(B54="",F54=""),"*",BA54/Q54)</f>
        <v>0</v>
      </c>
      <c r="BT54" s="157" t="str">
        <f t="shared" si="2"/>
        <v/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1205</v>
      </c>
      <c r="X55" s="152" t="s">
        <v>1046</v>
      </c>
      <c r="Y55" s="129" t="s">
        <v>1123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1117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1206</v>
      </c>
      <c r="BK55" s="14" t="s">
        <v>1207</v>
      </c>
      <c r="BL55" s="13"/>
      <c r="BM55" s="12" t="s">
        <v>1085</v>
      </c>
      <c r="BN55" s="12" t="s">
        <v>1085</v>
      </c>
      <c r="BO55" s="130" t="s">
        <v>1085</v>
      </c>
      <c r="BP55" s="14" t="s">
        <v>602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t="14.45" hidden="1">
      <c r="A56" s="44" t="str">
        <f>D56&amp;B56</f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>IF(AND(BR56&lt;1,BS56&lt;1),"Produção e Intervalo",IF(BR56&lt;1,"Intervalo",IF(BS56&lt;1,"Produção","Aderente")))</f>
        <v>Aderente</v>
      </c>
      <c r="BR56" s="15" t="str">
        <f>IF(OR(B56="",F56=""),"*",AY56/P56)</f>
        <v>*</v>
      </c>
      <c r="BS56" s="15" t="str">
        <f>IF(OR(B56="",F56=""),"*",BA56/Q56)</f>
        <v>*</v>
      </c>
      <c r="BT56" s="157" t="str">
        <f t="shared" si="2"/>
        <v/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1208</v>
      </c>
      <c r="W57" s="135" t="s">
        <v>1209</v>
      </c>
      <c r="X57" s="152" t="s">
        <v>1046</v>
      </c>
      <c r="Y57" s="129" t="s">
        <v>1123</v>
      </c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/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1210</v>
      </c>
      <c r="BK57" s="14" t="s">
        <v>1210</v>
      </c>
      <c r="BL57" s="13"/>
      <c r="BM57" s="12" t="s">
        <v>1109</v>
      </c>
      <c r="BN57" s="12" t="s">
        <v>1110</v>
      </c>
      <c r="BO57" s="130" t="s">
        <v>1162</v>
      </c>
      <c r="BP57" s="14" t="s">
        <v>1211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1212</v>
      </c>
      <c r="X58" s="152" t="s">
        <v>1046</v>
      </c>
      <c r="Y58" s="129" t="s">
        <v>1123</v>
      </c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1213</v>
      </c>
      <c r="BK58" s="14" t="s">
        <v>1213</v>
      </c>
      <c r="BL58" s="13"/>
      <c r="BM58" s="12" t="s">
        <v>1056</v>
      </c>
      <c r="BN58" s="12" t="s">
        <v>1057</v>
      </c>
      <c r="BO58" s="130" t="s">
        <v>1058</v>
      </c>
      <c r="BP58" s="14" t="s">
        <v>602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4.1666666666666664E-2</v>
      </c>
      <c r="Q59" s="71">
        <v>600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1167</v>
      </c>
      <c r="X59" s="152" t="s">
        <v>1046</v>
      </c>
      <c r="Y59" s="129" t="s">
        <v>1123</v>
      </c>
      <c r="Z59" s="129"/>
      <c r="AA59" s="71" t="s">
        <v>1168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5.4166666666666641E-2</v>
      </c>
      <c r="AZ59" s="11"/>
      <c r="BA59" s="60"/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1</v>
      </c>
      <c r="BI59" s="14"/>
      <c r="BJ59" s="14" t="s">
        <v>1214</v>
      </c>
      <c r="BK59" s="14" t="s">
        <v>1215</v>
      </c>
      <c r="BL59" s="13"/>
      <c r="BM59" s="12"/>
      <c r="BN59" s="12"/>
      <c r="BO59" s="130"/>
      <c r="BP59" s="14"/>
      <c r="BQ59" s="10" t="str">
        <f>IF(AND(BR59&lt;1,BS59&lt;1),"Produção e Intervalo",IF(BR59&lt;1,"Intervalo",IF(BS59&lt;1,"Produção","Aderente")))</f>
        <v>Produção</v>
      </c>
      <c r="BR59" s="15">
        <f>IF(OR(B59="",F59=""),"*",AY59/P59)</f>
        <v>1.2999999999999994</v>
      </c>
      <c r="BS59" s="15">
        <f>IF(OR(B59="",F59=""),"*",BA59/Q59)</f>
        <v>0</v>
      </c>
      <c r="BT59" s="157" t="str">
        <f t="shared" si="2"/>
        <v/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1172</v>
      </c>
      <c r="W60" s="135" t="s">
        <v>1173</v>
      </c>
      <c r="X60" s="152" t="s">
        <v>1046</v>
      </c>
      <c r="Y60" s="129" t="s">
        <v>1123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1216</v>
      </c>
      <c r="BK60" s="14" t="s">
        <v>1216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t="14.45" hidden="1">
      <c r="A61" s="44" t="str">
        <f>D61&amp;B61</f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>IF(AND(BR61&lt;1,BS61&lt;1),"Produção e Intervalo",IF(BR61&lt;1,"Intervalo",IF(BS61&lt;1,"Produção","Aderente")))</f>
        <v>Aderente</v>
      </c>
      <c r="BR61" s="15" t="str">
        <f>IF(OR(B61="",F61=""),"*",AY61/P61)</f>
        <v>*</v>
      </c>
      <c r="BS61" s="15" t="str">
        <f>IF(OR(B61="",F61=""),"*",BA61/Q61)</f>
        <v>*</v>
      </c>
      <c r="BT61" s="157" t="str">
        <f t="shared" si="2"/>
        <v/>
      </c>
    </row>
    <row r="62" spans="1:72">
      <c r="A62" s="44" t="str">
        <f>D62&amp;B62</f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1217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1218</v>
      </c>
      <c r="N62" s="149" t="s">
        <v>1218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1190</v>
      </c>
      <c r="X62" s="152" t="s">
        <v>1046</v>
      </c>
      <c r="Y62" s="129" t="s">
        <v>1123</v>
      </c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>
        <v>0.31666666666666665</v>
      </c>
      <c r="AS62" s="32">
        <v>0.32013888888888886</v>
      </c>
      <c r="AT62" s="32">
        <v>0.36180555555555555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4.1666666666666685E-2</v>
      </c>
      <c r="AZ62" s="11"/>
      <c r="BA62" s="60">
        <v>166</v>
      </c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>
        <v>2</v>
      </c>
      <c r="BI62" s="14"/>
      <c r="BJ62" s="14" t="s">
        <v>1219</v>
      </c>
      <c r="BK62" s="14" t="s">
        <v>1219</v>
      </c>
      <c r="BL62" s="13"/>
      <c r="BM62" s="12" t="s">
        <v>1085</v>
      </c>
      <c r="BN62" s="12" t="s">
        <v>1085</v>
      </c>
      <c r="BO62" s="130" t="s">
        <v>1085</v>
      </c>
      <c r="BP62" s="14" t="s">
        <v>602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1.0000000000000004</v>
      </c>
      <c r="BS62" s="15">
        <f>IF(OR(B62="",F62=""),"*",BA62/Q62)</f>
        <v>1</v>
      </c>
      <c r="BT62" s="157" t="str">
        <f t="shared" si="2"/>
        <v>OKOK</v>
      </c>
    </row>
    <row r="63" spans="1:72" ht="14.45" hidden="1">
      <c r="A63" s="44" t="str">
        <f>D63&amp;B63</f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>IF(AND(BR63&lt;1,BS63&lt;1),"Produção e Intervalo",IF(BR63&lt;1,"Intervalo",IF(BS63&lt;1,"Produção","Aderente")))</f>
        <v>Aderente</v>
      </c>
      <c r="BR63" s="15" t="str">
        <f>IF(OR(B63="",F63=""),"*",AY63/P63)</f>
        <v>*</v>
      </c>
      <c r="BS63" s="15" t="str">
        <f>IF(OR(B63="",F63=""),"*",BA63/Q63)</f>
        <v>*</v>
      </c>
      <c r="BT63" s="157" t="str">
        <f t="shared" si="2"/>
        <v/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>
      <c r="A65" s="44" t="str">
        <f>D65&amp;B65</f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1220</v>
      </c>
      <c r="W65" s="135" t="s">
        <v>1122</v>
      </c>
      <c r="X65" s="152" t="s">
        <v>1046</v>
      </c>
      <c r="Y65" s="129" t="s">
        <v>1123</v>
      </c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>
        <v>0.35</v>
      </c>
      <c r="AS65" s="32">
        <v>0.37638888888888888</v>
      </c>
      <c r="AT65" s="32">
        <v>0.50416666666666665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0.12777777777777777</v>
      </c>
      <c r="AZ65" s="11"/>
      <c r="BA65" s="60">
        <v>4</v>
      </c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>
        <v>2</v>
      </c>
      <c r="BI65" s="14"/>
      <c r="BJ65" s="14" t="s">
        <v>1221</v>
      </c>
      <c r="BK65" s="14" t="s">
        <v>1222</v>
      </c>
      <c r="BL65" s="13"/>
      <c r="BM65" s="12" t="s">
        <v>1085</v>
      </c>
      <c r="BN65" s="12" t="s">
        <v>1085</v>
      </c>
      <c r="BO65" s="130" t="s">
        <v>1085</v>
      </c>
      <c r="BP65" s="14" t="s">
        <v>602</v>
      </c>
      <c r="BQ65" s="10" t="str">
        <f>IF(AND(BR65&lt;1,BS65&lt;1),"Produção e Intervalo",IF(BR65&lt;1,"Intervalo",IF(BS65&lt;1,"Produção","Aderente")))</f>
        <v>Aderente</v>
      </c>
      <c r="BR65" s="15">
        <f>IF(OR(B65="",F65=""),"*",AY65/P65)</f>
        <v>1.0222222222222221</v>
      </c>
      <c r="BS65" s="15">
        <f>IF(OR(B65="",F65=""),"*",BA65/Q65)</f>
        <v>1.3333333333333333</v>
      </c>
      <c r="BT65" s="157" t="str">
        <f t="shared" si="2"/>
        <v>OKOK</v>
      </c>
    </row>
    <row r="66" spans="1:72" ht="14.45" hidden="1">
      <c r="A66" s="44" t="str">
        <f>D66&amp;B66</f>
        <v>E1446085</v>
      </c>
      <c r="B66" s="133">
        <v>46085</v>
      </c>
      <c r="C66" s="7">
        <f>IF(BS_CONTROLE[[#This Row],[DATA]]="","",WEEKNUM(BS_CONTROLE[[#This Row],[DATA]]))</f>
        <v>10</v>
      </c>
      <c r="D66" s="45" t="s">
        <v>740</v>
      </c>
      <c r="E66" s="185">
        <v>57</v>
      </c>
      <c r="F66" s="134" t="s">
        <v>698</v>
      </c>
      <c r="G66" s="8" t="str">
        <f>IF(D66="","*",VLOOKUP(F66,BS_ATIVIDADE[#All],3,FALSE))</f>
        <v>MECANIZAÇÃO - ESMERILHADORA</v>
      </c>
      <c r="H66" s="135" t="s">
        <v>551</v>
      </c>
      <c r="I66" s="135" t="s">
        <v>564</v>
      </c>
      <c r="J66" s="151">
        <v>103</v>
      </c>
      <c r="K66" s="151">
        <v>2031</v>
      </c>
      <c r="L66" s="71" t="s">
        <v>602</v>
      </c>
      <c r="M66" s="149" t="s">
        <v>1126</v>
      </c>
      <c r="N66" s="149" t="s">
        <v>1127</v>
      </c>
      <c r="O66" s="135">
        <v>0.99930555555555556</v>
      </c>
      <c r="P66" s="135">
        <v>4.1666666666666664E-2</v>
      </c>
      <c r="Q66" s="71">
        <v>50000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6" s="199" t="str">
        <f>IFERROR(_xlfn.XLOOKUP(J66, BASE_MAPA!$B$2:$B$408, BASE_MAPA!$G$2:$G$408), "ERRO")</f>
        <v>OURO VERDE - LIGAÇÃO</v>
      </c>
      <c r="V66" s="143" t="s">
        <v>1065</v>
      </c>
      <c r="W66" s="135" t="s">
        <v>1066</v>
      </c>
      <c r="X66" s="152" t="s">
        <v>1185</v>
      </c>
      <c r="Y66" s="129"/>
      <c r="Z66" s="129"/>
      <c r="AA66" s="71">
        <v>1</v>
      </c>
      <c r="AB66" s="59" t="s">
        <v>1047</v>
      </c>
      <c r="AC66" s="59"/>
      <c r="AD66" s="135">
        <v>0.91666666666666663</v>
      </c>
      <c r="AE66" s="71">
        <v>6245</v>
      </c>
      <c r="AF66" s="71">
        <v>6246</v>
      </c>
      <c r="AG66" s="71" t="s">
        <v>602</v>
      </c>
      <c r="AH66" s="42" t="s">
        <v>1223</v>
      </c>
      <c r="AI66" s="119" t="str">
        <f>IF(BS_CONTROLE[[#This Row],[Atividade]]=0, "-", BS_CONTROLE[[#This Row],[Atividade]])</f>
        <v>MECANIZAÇÃO - ESMERILHADORA</v>
      </c>
      <c r="AJ66" s="8" t="str">
        <f>IF(D66="","*",VLOOKUP(AI66,BS_ATIVIDADE[#Data],3,FALSE))</f>
        <v>MECANIZAÇÃO - ESMERILHADORA</v>
      </c>
      <c r="AK66" s="175" t="str">
        <f>IF(BS_CONTROLE[[#This Row],[Local - Partida]]=0, "-", BS_CONTROLE[[#This Row],[Local - Partida]])</f>
        <v>PSS2</v>
      </c>
      <c r="AL66" s="175" t="str">
        <f>IF(BS_CONTROLE[[#This Row],[Local - Encerramento]]=0, "-", BS_CONTROLE[[#This Row],[Local - Encerramento]])</f>
        <v>PIT2</v>
      </c>
      <c r="AM66" s="175" t="str">
        <f>IF(BS_CONTROLE[[#This Row],[Entre - Estações]]=0, "-", BS_CONTROLE[[#This Row],[Entre - Estações]])</f>
        <v>PSS-PIT</v>
      </c>
      <c r="AN66" s="175" t="str">
        <f>IF(BS_CONTROLE[[#This Row],[SB]]=0, "-", BS_CONTROLE[[#This Row],[SB]])</f>
        <v>PSSPIT</v>
      </c>
      <c r="AO66" s="176">
        <f>IF(BS_CONTROLE[[#This Row],[SUB]]=0, "-", BS_CONTROLE[[#This Row],[SUB]])</f>
        <v>103</v>
      </c>
      <c r="AP66" s="177">
        <f>IF(BS_CONTROLE[[#This Row],[KM - Inicio]]=0, "-", BS_CONTROLE[[#This Row],[KM - Inicio]])</f>
        <v>2031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6" s="200" t="str">
        <f>IFERROR(_xlfn.XLOOKUP(AO66, BASE_MAPA!$B$2:$B$408, BASE_MAPA!$G$2:$G$408), "ERRO")</f>
        <v>OURO VERDE - LIGAÇÃO</v>
      </c>
      <c r="BF66" s="178" t="str">
        <f>IF(BS_CONTROLE[[#This Row],[Responsavel pelo boletim]]=0, "-", BS_CONTROLE[[#This Row],[Responsavel pelo boletim]])</f>
        <v>Fernanda</v>
      </c>
      <c r="BG66" s="13"/>
      <c r="BH66" s="14"/>
      <c r="BI66" s="14"/>
      <c r="BJ66" s="14" t="s">
        <v>1224</v>
      </c>
      <c r="BK66" s="14" t="s">
        <v>1224</v>
      </c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>A6046086</v>
      </c>
      <c r="B68" s="133">
        <v>46086</v>
      </c>
      <c r="C68" s="7">
        <f>IF(BS_CONTROLE[[#This Row],[DATA]]="","",WEEKNUM(BS_CONTROLE[[#This Row],[DATA]]))</f>
        <v>10</v>
      </c>
      <c r="D68" s="45" t="s">
        <v>697</v>
      </c>
      <c r="E68" s="185">
        <v>59</v>
      </c>
      <c r="F68" s="134" t="s">
        <v>623</v>
      </c>
      <c r="G68" s="8" t="str">
        <f>IF(D68="","*",VLOOKUP(F68,BS_ATIVIDADE[#All],3,FALSE))</f>
        <v>DETECÇÃO</v>
      </c>
      <c r="H68" s="135" t="s">
        <v>168</v>
      </c>
      <c r="I68" s="135" t="s">
        <v>229</v>
      </c>
      <c r="J68" s="151">
        <v>98</v>
      </c>
      <c r="K68" s="151">
        <v>503</v>
      </c>
      <c r="L68" s="71" t="s">
        <v>602</v>
      </c>
      <c r="M68" s="149" t="s">
        <v>170</v>
      </c>
      <c r="N68" s="149" t="s">
        <v>1225</v>
      </c>
      <c r="O68" s="135">
        <v>0.33333333333333331</v>
      </c>
      <c r="P68" s="135">
        <v>4.1666666666666664E-2</v>
      </c>
      <c r="Q68" s="71">
        <v>250</v>
      </c>
      <c r="R68" s="9" t="str">
        <f>IFERROR(_xlfn.XLOOKUP(F68, BS_ATIVIDADE[ATIVIDADE],BS_ATIVIDADE[UNIDADE] ), "*")</f>
        <v>KM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199" t="str">
        <f>IFERROR(_xlfn.XLOOKUP(J68, BASE_MAPA!$B$2:$B$408, BASE_MAPA!$G$2:$G$408), "ERRO")</f>
        <v>ALTO ARAGUAIA - RONDONOPOLIS</v>
      </c>
      <c r="V68" s="143" t="s">
        <v>1092</v>
      </c>
      <c r="W68" s="135" t="s">
        <v>1181</v>
      </c>
      <c r="X68" s="152" t="s">
        <v>1046</v>
      </c>
      <c r="Y68" s="129"/>
      <c r="Z68" s="129"/>
      <c r="AA68" s="71">
        <v>1</v>
      </c>
      <c r="AB68" s="59" t="s">
        <v>1047</v>
      </c>
      <c r="AC68" s="59"/>
      <c r="AD68" s="135">
        <v>0.29166666666666669</v>
      </c>
      <c r="AE68" s="71">
        <v>5487</v>
      </c>
      <c r="AF68" s="71" t="s">
        <v>602</v>
      </c>
      <c r="AG68" s="71" t="s">
        <v>602</v>
      </c>
      <c r="AH68" s="42"/>
      <c r="AI68" s="119" t="str">
        <f>IF(BS_CONTROLE[[#This Row],[Atividade]]=0, "-", BS_CONTROLE[[#This Row],[Atividade]])</f>
        <v>DETECÇÃO - RONDA 7 DIAS</v>
      </c>
      <c r="AJ68" s="8" t="str">
        <f>IF(D68="","*",VLOOKUP(AI68,BS_ATIVIDADE[#Data],3,FALSE))</f>
        <v>DETECÇÃO</v>
      </c>
      <c r="AK68" s="175" t="str">
        <f>IF(BS_CONTROLE[[#This Row],[Local - Partida]]=0, "-", BS_CONTROLE[[#This Row],[Local - Partida]])</f>
        <v>TGR512</v>
      </c>
      <c r="AL68" s="175" t="str">
        <f>IF(BS_CONTROLE[[#This Row],[Local - Encerramento]]=0, "-", BS_CONTROLE[[#This Row],[Local - Encerramento]])</f>
        <v>744TEX</v>
      </c>
      <c r="AM68" s="175" t="str">
        <f>IF(BS_CONTROLE[[#This Row],[Entre - Estações]]=0, "-", BS_CONTROLE[[#This Row],[Entre - Estações]])</f>
        <v>TGR-TRO</v>
      </c>
      <c r="AN68" s="175" t="str">
        <f>IF(BS_CONTROLE[[#This Row],[SB]]=0, "-", BS_CONTROLE[[#This Row],[SB]])</f>
        <v>TGRTRO</v>
      </c>
      <c r="AO68" s="176">
        <f>IF(BS_CONTROLE[[#This Row],[SUB]]=0, "-", BS_CONTROLE[[#This Row],[SUB]])</f>
        <v>98</v>
      </c>
      <c r="AP68" s="177">
        <f>IF(BS_CONTROLE[[#This Row],[KM - Inicio]]=0, "-", BS_CONTROLE[[#This Row],[KM - Inicio]])</f>
        <v>503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>
        <f>IF(D68="","*",IFERROR(IF(ISODD(COUNT(AS68:AX68)),"ERRO",SUM((AT68-AS68),(AV68-AU68),(AX68-AW68))),"ERRO"))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KM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200" t="str">
        <f>IFERROR(_xlfn.XLOOKUP(AO68, BASE_MAPA!$B$2:$B$408, BASE_MAPA!$G$2:$G$408), "ERRO")</f>
        <v>ALTO ARAGUAIA - RONDONOPOLIS</v>
      </c>
      <c r="BF68" s="178" t="str">
        <f>IF(BS_CONTROLE[[#This Row],[Responsavel pelo boletim]]=0, "-", BS_CONTROLE[[#This Row],[Responsavel pelo boletim]])</f>
        <v>Daniel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Produção e Intervalo</v>
      </c>
      <c r="BR68" s="15">
        <f t="shared" si="4"/>
        <v>0</v>
      </c>
      <c r="BS68" s="15">
        <f t="shared" si="5"/>
        <v>0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>W7046086</v>
      </c>
      <c r="B70" s="133">
        <v>46086</v>
      </c>
      <c r="C70" s="7">
        <f>IF(BS_CONTROLE[[#This Row],[DATA]]="","",WEEKNUM(BS_CONTROLE[[#This Row],[DATA]]))</f>
        <v>10</v>
      </c>
      <c r="D70" s="45" t="s">
        <v>840</v>
      </c>
      <c r="E70" s="185">
        <v>61</v>
      </c>
      <c r="F70" s="134" t="s">
        <v>777</v>
      </c>
      <c r="G70" s="8" t="str">
        <f>IF(D70="","*",VLOOKUP(F70,BS_ATIVIDADE[#All],3,FALSE))</f>
        <v>PEDRA</v>
      </c>
      <c r="H70" s="135" t="s">
        <v>166</v>
      </c>
      <c r="I70" s="135" t="s">
        <v>166</v>
      </c>
      <c r="J70" s="151">
        <v>74</v>
      </c>
      <c r="K70" s="151">
        <v>444.72500000000002</v>
      </c>
      <c r="L70" s="71">
        <v>440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0" s="135">
        <v>0.41666666666666669</v>
      </c>
      <c r="P70" s="135">
        <v>8.3333333333333329E-2</v>
      </c>
      <c r="Q70" s="71">
        <v>10</v>
      </c>
      <c r="R70" s="9" t="str">
        <f>IFERROR(_xlfn.XLOOKUP(F70, BS_ATIVIDADE[ATIVIDADE],BS_ATIVIDADE[UNIDADE] ), "*")</f>
        <v>VAGÕES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199" t="str">
        <f>IFERROR(_xlfn.XLOOKUP(J70, BASE_MAPA!$B$2:$B$408, BASE_MAPA!$G$2:$G$408), "ERRO")</f>
        <v>MARCO INICIAL - ALTO ARAGUAIA</v>
      </c>
      <c r="V70" s="143" t="s">
        <v>1080</v>
      </c>
      <c r="W70" s="135" t="s">
        <v>1081</v>
      </c>
      <c r="X70" s="152" t="s">
        <v>1046</v>
      </c>
      <c r="Y70" s="129"/>
      <c r="Z70" s="129"/>
      <c r="AA70" s="71" t="s">
        <v>1226</v>
      </c>
      <c r="AB70" s="59" t="s">
        <v>1047</v>
      </c>
      <c r="AC70" s="59"/>
      <c r="AD70" s="135">
        <v>0.29166666666666669</v>
      </c>
      <c r="AE70" s="71">
        <v>9292</v>
      </c>
      <c r="AF70" s="71">
        <v>9425</v>
      </c>
      <c r="AG70" s="71">
        <v>7632</v>
      </c>
      <c r="AH70" s="42"/>
      <c r="AI70" s="119" t="str">
        <f>IF(BS_CONTROLE[[#This Row],[Atividade]]=0, "-", BS_CONTROLE[[#This Row],[Atividade]])</f>
        <v>PDM - PEDRA - DESCARGA</v>
      </c>
      <c r="AJ70" s="8" t="str">
        <f>IF(D70="","*",VLOOKUP(AI70,BS_ATIVIDADE[#Data],3,FALSE))</f>
        <v>PEDRA</v>
      </c>
      <c r="AK70" s="175" t="str">
        <f>IF(BS_CONTROLE[[#This Row],[Local - Partida]]=0, "-", BS_CONTROLE[[#This Row],[Local - Partida]])</f>
        <v>TGR2</v>
      </c>
      <c r="AL70" s="175" t="str">
        <f>IF(BS_CONTROLE[[#This Row],[Local - Encerramento]]=0, "-", BS_CONTROLE[[#This Row],[Local - Encerramento]])</f>
        <v>TGR2</v>
      </c>
      <c r="AM70" s="175" t="str">
        <f>IF(BS_CONTROLE[[#This Row],[Entre - Estações]]=0, "-", BS_CONTROLE[[#This Row],[Entre - Estações]])</f>
        <v>TPC-TVL</v>
      </c>
      <c r="AN70" s="175" t="str">
        <f>IF(BS_CONTROLE[[#This Row],[SB]]=0, "-", BS_CONTROLE[[#This Row],[SB]])</f>
        <v>440TVL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444.72500000000002</v>
      </c>
      <c r="AQ70" s="177">
        <f>IF(BS_CONTROLE[[#This Row],[KM - Fim]]=0, "-", BS_CONTROLE[[#This Row],[KM - Fim]])</f>
        <v>440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IF(D70="","*",IFERROR(IF(ISODD(COUNT(AS70:AX70)),"ERRO",SUM((AT70-AS70),(AV70-AU70),(AX70-AW70))),"ERRO"))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VAGÕES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Elton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Produção e Intervalo</v>
      </c>
      <c r="BR70" s="15">
        <f t="shared" si="4"/>
        <v>0</v>
      </c>
      <c r="BS70" s="15">
        <f t="shared" si="5"/>
        <v>0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>46086</v>
      </c>
      <c r="B72" s="133">
        <v>46086</v>
      </c>
      <c r="C72" s="7">
        <f>IF(BS_CONTROLE[[#This Row],[DATA]]="","",WEEKNUM(BS_CONTROLE[[#This Row],[DATA]]))</f>
        <v>10</v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>46086</v>
      </c>
      <c r="B73" s="133">
        <v>46086</v>
      </c>
      <c r="C73" s="7">
        <f>IF(BS_CONTROLE[[#This Row],[DATA]]="","",WEEKNUM(BS_CONTROLE[[#This Row],[DATA]]))</f>
        <v>10</v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>46086</v>
      </c>
      <c r="B74" s="133">
        <v>46086</v>
      </c>
      <c r="C74" s="7">
        <f>IF(BS_CONTROLE[[#This Row],[DATA]]="","",WEEKNUM(BS_CONTROLE[[#This Row],[DATA]]))</f>
        <v>10</v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7">D75&amp;B75</f>
        <v>46086</v>
      </c>
      <c r="B75" s="133">
        <v>46086</v>
      </c>
      <c r="C75" s="7">
        <f>IF(BS_CONTROLE[[#This Row],[DATA]]="","",WEEKNUM(BS_CONTROLE[[#This Row],[DATA]]))</f>
        <v>10</v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8">IF(AND(BR75&lt;1,BS75&lt;1),"Produção e Intervalo",IF(BR75&lt;1,"Intervalo",IF(BS75&lt;1,"Produção","Aderente")))</f>
        <v>Aderente</v>
      </c>
      <c r="BR75" s="15" t="str">
        <f t="shared" ref="BR75:BR138" si="9">IF(OR(B75="",F75=""),"*",AY75/P75)</f>
        <v>*</v>
      </c>
      <c r="BS75" s="15" t="str">
        <f t="shared" ref="BS75:BS138" si="10">IF(OR(B75="",F75=""),"*",BA75/Q75)</f>
        <v>*</v>
      </c>
      <c r="BT75" s="157" t="str">
        <f t="shared" ref="BT75:BT138" si="11">IF(BN75="","",SUBSTITUTE(BM75," ","")&amp;SUBSTITUTE(BN75," ",""))</f>
        <v/>
      </c>
    </row>
    <row r="76" spans="1:72" ht="14.45" hidden="1">
      <c r="A76" s="44" t="str">
        <f t="shared" si="7"/>
        <v>46086</v>
      </c>
      <c r="B76" s="133">
        <v>46086</v>
      </c>
      <c r="C76" s="7">
        <f>IF(BS_CONTROLE[[#This Row],[DATA]]="","",WEEKNUM(BS_CONTROLE[[#This Row],[DATA]]))</f>
        <v>10</v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 ht="14.45" hidden="1">
      <c r="A77" s="44" t="str">
        <f t="shared" si="7"/>
        <v>46086</v>
      </c>
      <c r="B77" s="133">
        <v>46086</v>
      </c>
      <c r="C77" s="7">
        <f>IF(BS_CONTROLE[[#This Row],[DATA]]="","",WEEKNUM(BS_CONTROLE[[#This Row],[DATA]]))</f>
        <v>10</v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t="14.45" hidden="1">
      <c r="A78" s="44" t="str">
        <f t="shared" si="7"/>
        <v>46086</v>
      </c>
      <c r="B78" s="133">
        <v>46086</v>
      </c>
      <c r="C78" s="7">
        <f>IF(BS_CONTROLE[[#This Row],[DATA]]="","",WEEKNUM(BS_CONTROLE[[#This Row],[DATA]]))</f>
        <v>10</v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 ht="14.45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t="14.45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t="14.45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t="14.45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t="14.45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t="14.45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t="14.45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t="14.45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t="14.45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t="14.45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t="14.45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t="14.45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t="14.45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t="14.45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t="14.45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t="14.45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t="14.45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t="14.45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t="14.45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t="14.45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t="14.45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t="14.45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t="14.45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t="14.45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t="14.45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t="14.45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t="14.45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t="14.45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t="14.45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t="14.45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t="14.45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t="14.45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t="14.45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t="14.45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t="14.45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t="14.45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t="14.45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t="14.45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t="14.45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t="14.45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t="14.45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t="14.45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t="14.45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t="14.45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t="14.45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t="14.45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t="14.45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t="14.45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t="14.45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t="14.45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t="14.45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t="14.45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8"/>
        <v>Aderente</v>
      </c>
      <c r="BR130" s="15" t="str">
        <f t="shared" si="9"/>
        <v>*</v>
      </c>
      <c r="BS130" s="15" t="str">
        <f t="shared" si="10"/>
        <v>*</v>
      </c>
      <c r="BT130" s="157" t="str">
        <f t="shared" si="11"/>
        <v/>
      </c>
    </row>
    <row r="131" spans="1:72" ht="14.45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8"/>
        <v>Aderente</v>
      </c>
      <c r="BR131" s="15" t="str">
        <f t="shared" si="9"/>
        <v>*</v>
      </c>
      <c r="BS131" s="15" t="str">
        <f t="shared" si="10"/>
        <v>*</v>
      </c>
      <c r="BT131" s="157" t="str">
        <f t="shared" si="11"/>
        <v/>
      </c>
    </row>
    <row r="132" spans="1:72" ht="14.45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8"/>
        <v>Aderente</v>
      </c>
      <c r="BR132" s="15" t="str">
        <f t="shared" si="9"/>
        <v>*</v>
      </c>
      <c r="BS132" s="15" t="str">
        <f t="shared" si="10"/>
        <v>*</v>
      </c>
      <c r="BT132" s="157" t="str">
        <f t="shared" si="11"/>
        <v/>
      </c>
    </row>
    <row r="133" spans="1:72" ht="14.45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8"/>
        <v>Aderente</v>
      </c>
      <c r="BR133" s="15" t="str">
        <f t="shared" si="9"/>
        <v>*</v>
      </c>
      <c r="BS133" s="15" t="str">
        <f t="shared" si="10"/>
        <v>*</v>
      </c>
      <c r="BT133" s="157" t="str">
        <f t="shared" si="11"/>
        <v/>
      </c>
    </row>
    <row r="134" spans="1:72" ht="14.45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8"/>
        <v>Aderente</v>
      </c>
      <c r="BR134" s="15" t="str">
        <f t="shared" si="9"/>
        <v>*</v>
      </c>
      <c r="BS134" s="15" t="str">
        <f t="shared" si="10"/>
        <v>*</v>
      </c>
      <c r="BT134" s="157" t="str">
        <f t="shared" si="11"/>
        <v/>
      </c>
    </row>
    <row r="135" spans="1:72" ht="14.45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8"/>
        <v>Aderente</v>
      </c>
      <c r="BR135" s="15" t="str">
        <f t="shared" si="9"/>
        <v>*</v>
      </c>
      <c r="BS135" s="15" t="str">
        <f t="shared" si="10"/>
        <v>*</v>
      </c>
      <c r="BT135" s="157" t="str">
        <f t="shared" si="11"/>
        <v/>
      </c>
    </row>
    <row r="136" spans="1:72" ht="14.45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8"/>
        <v>Aderente</v>
      </c>
      <c r="BR136" s="15" t="str">
        <f t="shared" si="9"/>
        <v>*</v>
      </c>
      <c r="BS136" s="15" t="str">
        <f t="shared" si="10"/>
        <v>*</v>
      </c>
      <c r="BT136" s="157" t="str">
        <f t="shared" si="11"/>
        <v/>
      </c>
    </row>
    <row r="137" spans="1:72" ht="14.45" hidden="1">
      <c r="A137" s="44" t="str">
        <f t="shared" si="7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8"/>
        <v>Aderente</v>
      </c>
      <c r="BR137" s="15" t="str">
        <f t="shared" si="9"/>
        <v>*</v>
      </c>
      <c r="BS137" s="15" t="str">
        <f t="shared" si="10"/>
        <v>*</v>
      </c>
      <c r="BT137" s="157" t="str">
        <f t="shared" si="11"/>
        <v/>
      </c>
    </row>
    <row r="138" spans="1:72" ht="14.45" hidden="1">
      <c r="A138" s="44" t="str">
        <f t="shared" si="7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8"/>
        <v>Aderente</v>
      </c>
      <c r="BR138" s="15" t="str">
        <f t="shared" si="9"/>
        <v>*</v>
      </c>
      <c r="BS138" s="15" t="str">
        <f t="shared" si="10"/>
        <v>*</v>
      </c>
      <c r="BT138" s="157" t="str">
        <f t="shared" si="11"/>
        <v/>
      </c>
    </row>
    <row r="139" spans="1:72" ht="14.45" hidden="1">
      <c r="A139" s="44" t="str">
        <f t="shared" ref="A139:A202" si="12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3">IF(AND(BR139&lt;1,BS139&lt;1),"Produção e Intervalo",IF(BR139&lt;1,"Intervalo",IF(BS139&lt;1,"Produção","Aderente")))</f>
        <v>Aderente</v>
      </c>
      <c r="BR139" s="15" t="str">
        <f t="shared" ref="BR139:BR202" si="14">IF(OR(B139="",F139=""),"*",AY139/P139)</f>
        <v>*</v>
      </c>
      <c r="BS139" s="15" t="str">
        <f t="shared" ref="BS139:BS202" si="15">IF(OR(B139="",F139=""),"*",BA139/Q139)</f>
        <v>*</v>
      </c>
      <c r="BT139" s="157" t="str">
        <f t="shared" ref="BT139:BT202" si="16">IF(BN139="","",SUBSTITUTE(BM139," ","")&amp;SUBSTITUTE(BN139," ",""))</f>
        <v/>
      </c>
    </row>
    <row r="140" spans="1:72" ht="14.45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t="14.45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t="14.45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t="14.45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t="14.45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t="14.45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t="14.45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t="14.45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t="14.45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t="14.45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t="14.45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t="14.45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t="14.45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t="14.45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t="14.45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t="14.45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t="14.45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t="14.45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t="14.45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t="14.45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t="14.45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t="14.45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t="14.45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t="14.45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t="14.45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t="14.45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t="14.45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t="14.45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t="14.45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t="14.45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t="14.45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t="14.45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t="14.45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t="14.45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t="14.45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t="14.45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t="14.45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t="14.45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t="14.45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t="14.45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t="14.45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t="14.45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t="14.45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t="14.45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t="14.45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t="14.45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t="14.45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t="14.45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t="14.45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t="14.45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t="14.45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t="14.45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t="14.45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t="14.45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t="14.45" hidden="1">
      <c r="A194" s="44" t="str">
        <f t="shared" si="12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3"/>
        <v>Aderente</v>
      </c>
      <c r="BR194" s="15" t="str">
        <f t="shared" si="14"/>
        <v>*</v>
      </c>
      <c r="BS194" s="15" t="str">
        <f t="shared" si="15"/>
        <v>*</v>
      </c>
      <c r="BT194" s="157" t="str">
        <f t="shared" si="16"/>
        <v/>
      </c>
    </row>
    <row r="195" spans="1:72" ht="14.45" hidden="1">
      <c r="A195" s="44" t="str">
        <f t="shared" si="12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3"/>
        <v>Aderente</v>
      </c>
      <c r="BR195" s="15" t="str">
        <f t="shared" si="14"/>
        <v>*</v>
      </c>
      <c r="BS195" s="15" t="str">
        <f t="shared" si="15"/>
        <v>*</v>
      </c>
      <c r="BT195" s="157" t="str">
        <f t="shared" si="16"/>
        <v/>
      </c>
    </row>
    <row r="196" spans="1:72" ht="14.45" hidden="1">
      <c r="A196" s="44" t="str">
        <f t="shared" si="12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3"/>
        <v>Aderente</v>
      </c>
      <c r="BR196" s="15" t="str">
        <f t="shared" si="14"/>
        <v>*</v>
      </c>
      <c r="BS196" s="15" t="str">
        <f t="shared" si="15"/>
        <v>*</v>
      </c>
      <c r="BT196" s="157" t="str">
        <f t="shared" si="16"/>
        <v/>
      </c>
    </row>
    <row r="197" spans="1:72" ht="14.45" hidden="1">
      <c r="A197" s="44" t="str">
        <f t="shared" si="12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3"/>
        <v>Aderente</v>
      </c>
      <c r="BR197" s="15" t="str">
        <f t="shared" si="14"/>
        <v>*</v>
      </c>
      <c r="BS197" s="15" t="str">
        <f t="shared" si="15"/>
        <v>*</v>
      </c>
      <c r="BT197" s="157" t="str">
        <f t="shared" si="16"/>
        <v/>
      </c>
    </row>
    <row r="198" spans="1:72" ht="14.45" hidden="1">
      <c r="A198" s="44" t="str">
        <f t="shared" si="12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3"/>
        <v>Aderente</v>
      </c>
      <c r="BR198" s="15" t="str">
        <f t="shared" si="14"/>
        <v>*</v>
      </c>
      <c r="BS198" s="15" t="str">
        <f t="shared" si="15"/>
        <v>*</v>
      </c>
      <c r="BT198" s="157" t="str">
        <f t="shared" si="16"/>
        <v/>
      </c>
    </row>
    <row r="199" spans="1:72" ht="14.45" hidden="1">
      <c r="A199" s="44" t="str">
        <f t="shared" si="12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3"/>
        <v>Aderente</v>
      </c>
      <c r="BR199" s="15" t="str">
        <f t="shared" si="14"/>
        <v>*</v>
      </c>
      <c r="BS199" s="15" t="str">
        <f t="shared" si="15"/>
        <v>*</v>
      </c>
      <c r="BT199" s="157" t="str">
        <f t="shared" si="16"/>
        <v/>
      </c>
    </row>
    <row r="200" spans="1:72" ht="14.45" hidden="1">
      <c r="A200" s="44" t="str">
        <f t="shared" si="12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3"/>
        <v>Aderente</v>
      </c>
      <c r="BR200" s="15" t="str">
        <f t="shared" si="14"/>
        <v>*</v>
      </c>
      <c r="BS200" s="15" t="str">
        <f t="shared" si="15"/>
        <v>*</v>
      </c>
      <c r="BT200" s="157" t="str">
        <f t="shared" si="16"/>
        <v/>
      </c>
    </row>
    <row r="201" spans="1:72" ht="14.45" hidden="1">
      <c r="A201" s="44" t="str">
        <f t="shared" si="12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3"/>
        <v>Aderente</v>
      </c>
      <c r="BR201" s="15" t="str">
        <f t="shared" si="14"/>
        <v>*</v>
      </c>
      <c r="BS201" s="15" t="str">
        <f t="shared" si="15"/>
        <v>*</v>
      </c>
      <c r="BT201" s="157" t="str">
        <f t="shared" si="16"/>
        <v/>
      </c>
    </row>
    <row r="202" spans="1:72" ht="14.45" hidden="1">
      <c r="A202" s="44" t="str">
        <f t="shared" si="12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3"/>
        <v>Aderente</v>
      </c>
      <c r="BR202" s="15" t="str">
        <f t="shared" si="14"/>
        <v>*</v>
      </c>
      <c r="BS202" s="15" t="str">
        <f t="shared" si="15"/>
        <v>*</v>
      </c>
      <c r="BT202" s="157" t="str">
        <f t="shared" si="16"/>
        <v/>
      </c>
    </row>
    <row r="203" spans="1:72" ht="14.45" hidden="1">
      <c r="A203" s="44" t="str">
        <f t="shared" ref="A203:A266" si="17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8">IF(AND(BR203&lt;1,BS203&lt;1),"Produção e Intervalo",IF(BR203&lt;1,"Intervalo",IF(BS203&lt;1,"Produção","Aderente")))</f>
        <v>Aderente</v>
      </c>
      <c r="BR203" s="15" t="str">
        <f t="shared" ref="BR203:BR266" si="19">IF(OR(B203="",F203=""),"*",AY203/P203)</f>
        <v>*</v>
      </c>
      <c r="BS203" s="15" t="str">
        <f t="shared" ref="BS203:BS266" si="20">IF(OR(B203="",F203=""),"*",BA203/Q203)</f>
        <v>*</v>
      </c>
      <c r="BT203" s="157" t="str">
        <f t="shared" ref="BT203:BT266" si="21">IF(BN203="","",SUBSTITUTE(BM203," ","")&amp;SUBSTITUTE(BN203," ",""))</f>
        <v/>
      </c>
    </row>
    <row r="204" spans="1:72" ht="14.45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t="14.45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t="14.45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t="14.45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t="14.45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t="14.45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t="14.45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t="14.45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t="14.45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t="14.45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t="14.45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t="14.45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t="14.45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t="14.45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t="14.45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t="14.45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t="14.45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t="14.45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t="14.45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t="14.45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t="14.45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t="14.45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t="14.45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t="14.45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t="14.45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t="14.45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t="14.45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t="14.45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t="14.45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t="14.45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t="14.45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t="14.45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t="14.45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t="14.45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t="14.45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t="14.45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t="14.45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t="14.45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t="14.45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t="14.45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t="14.45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t="14.45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t="14.45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t="14.45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t="14.45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t="14.45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t="14.45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t="14.45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t="14.45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t="14.45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t="14.45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t="14.45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t="14.45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t="14.45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t="14.45" hidden="1">
      <c r="A258" s="44" t="str">
        <f t="shared" si="17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8"/>
        <v>Aderente</v>
      </c>
      <c r="BR258" s="15" t="str">
        <f t="shared" si="19"/>
        <v>*</v>
      </c>
      <c r="BS258" s="15" t="str">
        <f t="shared" si="20"/>
        <v>*</v>
      </c>
      <c r="BT258" s="157" t="str">
        <f t="shared" si="21"/>
        <v/>
      </c>
    </row>
    <row r="259" spans="1:72" ht="14.45" hidden="1">
      <c r="A259" s="44" t="str">
        <f t="shared" si="17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8"/>
        <v>Aderente</v>
      </c>
      <c r="BR259" s="15" t="str">
        <f t="shared" si="19"/>
        <v>*</v>
      </c>
      <c r="BS259" s="15" t="str">
        <f t="shared" si="20"/>
        <v>*</v>
      </c>
      <c r="BT259" s="157" t="str">
        <f t="shared" si="21"/>
        <v/>
      </c>
    </row>
    <row r="260" spans="1:72" ht="14.45" hidden="1">
      <c r="A260" s="44" t="str">
        <f t="shared" si="17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8"/>
        <v>Aderente</v>
      </c>
      <c r="BR260" s="15" t="str">
        <f t="shared" si="19"/>
        <v>*</v>
      </c>
      <c r="BS260" s="15" t="str">
        <f t="shared" si="20"/>
        <v>*</v>
      </c>
      <c r="BT260" s="157" t="str">
        <f t="shared" si="21"/>
        <v/>
      </c>
    </row>
    <row r="261" spans="1:72" ht="14.45" hidden="1">
      <c r="A261" s="44" t="str">
        <f t="shared" si="17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8"/>
        <v>Aderente</v>
      </c>
      <c r="BR261" s="15" t="str">
        <f t="shared" si="19"/>
        <v>*</v>
      </c>
      <c r="BS261" s="15" t="str">
        <f t="shared" si="20"/>
        <v>*</v>
      </c>
      <c r="BT261" s="157" t="str">
        <f t="shared" si="21"/>
        <v/>
      </c>
    </row>
    <row r="262" spans="1:72" ht="14.45" hidden="1">
      <c r="A262" s="44" t="str">
        <f t="shared" si="17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8"/>
        <v>Aderente</v>
      </c>
      <c r="BR262" s="15" t="str">
        <f t="shared" si="19"/>
        <v>*</v>
      </c>
      <c r="BS262" s="15" t="str">
        <f t="shared" si="20"/>
        <v>*</v>
      </c>
      <c r="BT262" s="157" t="str">
        <f t="shared" si="21"/>
        <v/>
      </c>
    </row>
    <row r="263" spans="1:72" ht="14.45" hidden="1">
      <c r="A263" s="44" t="str">
        <f t="shared" si="17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8"/>
        <v>Aderente</v>
      </c>
      <c r="BR263" s="15" t="str">
        <f t="shared" si="19"/>
        <v>*</v>
      </c>
      <c r="BS263" s="15" t="str">
        <f t="shared" si="20"/>
        <v>*</v>
      </c>
      <c r="BT263" s="157" t="str">
        <f t="shared" si="21"/>
        <v/>
      </c>
    </row>
    <row r="264" spans="1:72" ht="14.45" hidden="1">
      <c r="A264" s="44" t="str">
        <f t="shared" si="17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8"/>
        <v>Aderente</v>
      </c>
      <c r="BR264" s="15" t="str">
        <f t="shared" si="19"/>
        <v>*</v>
      </c>
      <c r="BS264" s="15" t="str">
        <f t="shared" si="20"/>
        <v>*</v>
      </c>
      <c r="BT264" s="157" t="str">
        <f t="shared" si="21"/>
        <v/>
      </c>
    </row>
    <row r="265" spans="1:72" ht="14.45" hidden="1">
      <c r="A265" s="44" t="str">
        <f t="shared" si="17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8"/>
        <v>Aderente</v>
      </c>
      <c r="BR265" s="15" t="str">
        <f t="shared" si="19"/>
        <v>*</v>
      </c>
      <c r="BS265" s="15" t="str">
        <f t="shared" si="20"/>
        <v>*</v>
      </c>
      <c r="BT265" s="157" t="str">
        <f t="shared" si="21"/>
        <v/>
      </c>
    </row>
    <row r="266" spans="1:72" ht="14.45" hidden="1">
      <c r="A266" s="44" t="str">
        <f t="shared" si="17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8"/>
        <v>Aderente</v>
      </c>
      <c r="BR266" s="15" t="str">
        <f t="shared" si="19"/>
        <v>*</v>
      </c>
      <c r="BS266" s="15" t="str">
        <f t="shared" si="20"/>
        <v>*</v>
      </c>
      <c r="BT266" s="157" t="str">
        <f t="shared" si="21"/>
        <v/>
      </c>
    </row>
    <row r="267" spans="1:72" ht="14.45" hidden="1">
      <c r="A267" s="44" t="str">
        <f t="shared" ref="A267:A330" si="22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3">IF(AND(BR267&lt;1,BS267&lt;1),"Produção e Intervalo",IF(BR267&lt;1,"Intervalo",IF(BS267&lt;1,"Produção","Aderente")))</f>
        <v>Aderente</v>
      </c>
      <c r="BR267" s="15" t="str">
        <f t="shared" ref="BR267:BR330" si="24">IF(OR(B267="",F267=""),"*",AY267/P267)</f>
        <v>*</v>
      </c>
      <c r="BS267" s="15" t="str">
        <f t="shared" ref="BS267:BS330" si="25">IF(OR(B267="",F267=""),"*",BA267/Q267)</f>
        <v>*</v>
      </c>
      <c r="BT267" s="157" t="str">
        <f t="shared" ref="BT267:BT330" si="26">IF(BN267="","",SUBSTITUTE(BM267," ","")&amp;SUBSTITUTE(BN267," ",""))</f>
        <v/>
      </c>
    </row>
    <row r="268" spans="1:72" ht="14.45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t="14.45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t="14.45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t="14.45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t="14.45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t="14.45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t="14.45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t="14.45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t="14.45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t="14.45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t="14.45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t="14.45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t="14.45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t="14.45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t="14.45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t="14.45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t="14.45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t="14.45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t="14.45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t="14.45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t="14.45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t="14.45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t="14.45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t="14.45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t="14.45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t="14.45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t="14.45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t="14.45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t="14.45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t="14.45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t="14.45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t="14.45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t="14.45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t="14.45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t="14.45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t="14.45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t="14.45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t="14.45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t="14.45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t="14.45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t="14.45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t="14.45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t="14.45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t="14.45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t="14.45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t="14.45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t="14.45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t="14.45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t="14.45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t="14.45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t="14.45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t="14.45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t="14.45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t="14.45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t="14.45" hidden="1">
      <c r="A322" s="44" t="str">
        <f t="shared" si="22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3"/>
        <v>Aderente</v>
      </c>
      <c r="BR322" s="15" t="str">
        <f t="shared" si="24"/>
        <v>*</v>
      </c>
      <c r="BS322" s="15" t="str">
        <f t="shared" si="25"/>
        <v>*</v>
      </c>
      <c r="BT322" s="157" t="str">
        <f t="shared" si="26"/>
        <v/>
      </c>
    </row>
    <row r="323" spans="1:72" ht="14.45" hidden="1">
      <c r="A323" s="44" t="str">
        <f t="shared" si="22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3"/>
        <v>Aderente</v>
      </c>
      <c r="BR323" s="15" t="str">
        <f t="shared" si="24"/>
        <v>*</v>
      </c>
      <c r="BS323" s="15" t="str">
        <f t="shared" si="25"/>
        <v>*</v>
      </c>
      <c r="BT323" s="157" t="str">
        <f t="shared" si="26"/>
        <v/>
      </c>
    </row>
    <row r="324" spans="1:72" ht="14.45" hidden="1">
      <c r="A324" s="44" t="str">
        <f t="shared" si="22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3"/>
        <v>Aderente</v>
      </c>
      <c r="BR324" s="15" t="str">
        <f t="shared" si="24"/>
        <v>*</v>
      </c>
      <c r="BS324" s="15" t="str">
        <f t="shared" si="25"/>
        <v>*</v>
      </c>
      <c r="BT324" s="157" t="str">
        <f t="shared" si="26"/>
        <v/>
      </c>
    </row>
    <row r="325" spans="1:72" ht="14.45" hidden="1">
      <c r="A325" s="44" t="str">
        <f t="shared" si="22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3"/>
        <v>Aderente</v>
      </c>
      <c r="BR325" s="15" t="str">
        <f t="shared" si="24"/>
        <v>*</v>
      </c>
      <c r="BS325" s="15" t="str">
        <f t="shared" si="25"/>
        <v>*</v>
      </c>
      <c r="BT325" s="157" t="str">
        <f t="shared" si="26"/>
        <v/>
      </c>
    </row>
    <row r="326" spans="1:72" ht="14.45" hidden="1">
      <c r="A326" s="44" t="str">
        <f t="shared" si="22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3"/>
        <v>Aderente</v>
      </c>
      <c r="BR326" s="15" t="str">
        <f t="shared" si="24"/>
        <v>*</v>
      </c>
      <c r="BS326" s="15" t="str">
        <f t="shared" si="25"/>
        <v>*</v>
      </c>
      <c r="BT326" s="157" t="str">
        <f t="shared" si="26"/>
        <v/>
      </c>
    </row>
    <row r="327" spans="1:72" ht="14.45" hidden="1">
      <c r="A327" s="44" t="str">
        <f t="shared" si="22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3"/>
        <v>Aderente</v>
      </c>
      <c r="BR327" s="15" t="str">
        <f t="shared" si="24"/>
        <v>*</v>
      </c>
      <c r="BS327" s="15" t="str">
        <f t="shared" si="25"/>
        <v>*</v>
      </c>
      <c r="BT327" s="157" t="str">
        <f t="shared" si="26"/>
        <v/>
      </c>
    </row>
    <row r="328" spans="1:72" ht="14.45" hidden="1">
      <c r="A328" s="44" t="str">
        <f t="shared" si="22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3"/>
        <v>Aderente</v>
      </c>
      <c r="BR328" s="15" t="str">
        <f t="shared" si="24"/>
        <v>*</v>
      </c>
      <c r="BS328" s="15" t="str">
        <f t="shared" si="25"/>
        <v>*</v>
      </c>
      <c r="BT328" s="157" t="str">
        <f t="shared" si="26"/>
        <v/>
      </c>
    </row>
    <row r="329" spans="1:72" ht="14.45" hidden="1">
      <c r="A329" s="44" t="str">
        <f t="shared" si="22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3"/>
        <v>Aderente</v>
      </c>
      <c r="BR329" s="15" t="str">
        <f t="shared" si="24"/>
        <v>*</v>
      </c>
      <c r="BS329" s="15" t="str">
        <f t="shared" si="25"/>
        <v>*</v>
      </c>
      <c r="BT329" s="157" t="str">
        <f t="shared" si="26"/>
        <v/>
      </c>
    </row>
    <row r="330" spans="1:72" ht="14.45" hidden="1">
      <c r="A330" s="44" t="str">
        <f t="shared" si="22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3"/>
        <v>Aderente</v>
      </c>
      <c r="BR330" s="15" t="str">
        <f t="shared" si="24"/>
        <v>*</v>
      </c>
      <c r="BS330" s="15" t="str">
        <f t="shared" si="25"/>
        <v>*</v>
      </c>
      <c r="BT330" s="157" t="str">
        <f t="shared" si="26"/>
        <v/>
      </c>
    </row>
    <row r="331" spans="1:72" ht="14.45" hidden="1">
      <c r="A331" s="44" t="str">
        <f t="shared" ref="A331:A394" si="27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8">IF(AND(BR331&lt;1,BS331&lt;1),"Produção e Intervalo",IF(BR331&lt;1,"Intervalo",IF(BS331&lt;1,"Produção","Aderente")))</f>
        <v>Aderente</v>
      </c>
      <c r="BR331" s="15" t="str">
        <f t="shared" ref="BR331:BR394" si="29">IF(OR(B331="",F331=""),"*",AY331/P331)</f>
        <v>*</v>
      </c>
      <c r="BS331" s="15" t="str">
        <f t="shared" ref="BS331:BS394" si="30">IF(OR(B331="",F331=""),"*",BA331/Q331)</f>
        <v>*</v>
      </c>
      <c r="BT331" s="157" t="str">
        <f t="shared" ref="BT331:BT394" si="31">IF(BN331="","",SUBSTITUTE(BM331," ","")&amp;SUBSTITUTE(BN331," ",""))</f>
        <v/>
      </c>
    </row>
    <row r="332" spans="1:72" ht="14.45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t="14.45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t="14.45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t="14.45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t="14.45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t="14.45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t="14.45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t="14.45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t="14.45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t="14.45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t="14.45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t="14.45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t="14.45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t="14.45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t="14.45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t="14.45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t="14.45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t="14.45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t="14.45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t="14.45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t="14.45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t="14.45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t="14.45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t="14.45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t="14.45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t="14.45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t="14.45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t="14.45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t="14.45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t="14.45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t="14.45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t="14.45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t="14.45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t="14.45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t="14.45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t="14.45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t="14.45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t="14.45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t="14.45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t="14.45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t="14.45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t="14.45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t="14.45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t="14.45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t="14.45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t="14.45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t="14.45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t="14.45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t="14.45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t="14.45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t="14.45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t="14.45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t="14.45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t="14.45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t="14.45" hidden="1">
      <c r="A386" s="44" t="str">
        <f t="shared" si="27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8"/>
        <v>Aderente</v>
      </c>
      <c r="BR386" s="15" t="str">
        <f t="shared" si="29"/>
        <v>*</v>
      </c>
      <c r="BS386" s="15" t="str">
        <f t="shared" si="30"/>
        <v>*</v>
      </c>
      <c r="BT386" s="157" t="str">
        <f t="shared" si="31"/>
        <v/>
      </c>
    </row>
    <row r="387" spans="1:72" ht="14.45" hidden="1">
      <c r="A387" s="44" t="str">
        <f t="shared" si="27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8"/>
        <v>Aderente</v>
      </c>
      <c r="BR387" s="15" t="str">
        <f t="shared" si="29"/>
        <v>*</v>
      </c>
      <c r="BS387" s="15" t="str">
        <f t="shared" si="30"/>
        <v>*</v>
      </c>
      <c r="BT387" s="157" t="str">
        <f t="shared" si="31"/>
        <v/>
      </c>
    </row>
    <row r="388" spans="1:72" ht="14.45" hidden="1">
      <c r="A388" s="44" t="str">
        <f t="shared" si="27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8"/>
        <v>Aderente</v>
      </c>
      <c r="BR388" s="15" t="str">
        <f t="shared" si="29"/>
        <v>*</v>
      </c>
      <c r="BS388" s="15" t="str">
        <f t="shared" si="30"/>
        <v>*</v>
      </c>
      <c r="BT388" s="157" t="str">
        <f t="shared" si="31"/>
        <v/>
      </c>
    </row>
    <row r="389" spans="1:72" ht="14.45" hidden="1">
      <c r="A389" s="44" t="str">
        <f t="shared" si="27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8"/>
        <v>Aderente</v>
      </c>
      <c r="BR389" s="15" t="str">
        <f t="shared" si="29"/>
        <v>*</v>
      </c>
      <c r="BS389" s="15" t="str">
        <f t="shared" si="30"/>
        <v>*</v>
      </c>
      <c r="BT389" s="157" t="str">
        <f t="shared" si="31"/>
        <v/>
      </c>
    </row>
    <row r="390" spans="1:72" ht="14.45" hidden="1">
      <c r="A390" s="44" t="str">
        <f t="shared" si="27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8"/>
        <v>Aderente</v>
      </c>
      <c r="BR390" s="15" t="str">
        <f t="shared" si="29"/>
        <v>*</v>
      </c>
      <c r="BS390" s="15" t="str">
        <f t="shared" si="30"/>
        <v>*</v>
      </c>
      <c r="BT390" s="157" t="str">
        <f t="shared" si="31"/>
        <v/>
      </c>
    </row>
    <row r="391" spans="1:72" ht="14.45" hidden="1">
      <c r="A391" s="44" t="str">
        <f t="shared" si="27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8"/>
        <v>Aderente</v>
      </c>
      <c r="BR391" s="15" t="str">
        <f t="shared" si="29"/>
        <v>*</v>
      </c>
      <c r="BS391" s="15" t="str">
        <f t="shared" si="30"/>
        <v>*</v>
      </c>
      <c r="BT391" s="157" t="str">
        <f t="shared" si="31"/>
        <v/>
      </c>
    </row>
    <row r="392" spans="1:72" ht="14.45" hidden="1">
      <c r="A392" s="44" t="str">
        <f t="shared" si="27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8"/>
        <v>Aderente</v>
      </c>
      <c r="BR392" s="15" t="str">
        <f t="shared" si="29"/>
        <v>*</v>
      </c>
      <c r="BS392" s="15" t="str">
        <f t="shared" si="30"/>
        <v>*</v>
      </c>
      <c r="BT392" s="157" t="str">
        <f t="shared" si="31"/>
        <v/>
      </c>
    </row>
    <row r="393" spans="1:72" ht="14.45" hidden="1">
      <c r="A393" s="44" t="str">
        <f t="shared" si="27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8"/>
        <v>Aderente</v>
      </c>
      <c r="BR393" s="15" t="str">
        <f t="shared" si="29"/>
        <v>*</v>
      </c>
      <c r="BS393" s="15" t="str">
        <f t="shared" si="30"/>
        <v>*</v>
      </c>
      <c r="BT393" s="157" t="str">
        <f t="shared" si="31"/>
        <v/>
      </c>
    </row>
    <row r="394" spans="1:72" ht="14.45" hidden="1">
      <c r="A394" s="44" t="str">
        <f t="shared" si="27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8"/>
        <v>Aderente</v>
      </c>
      <c r="BR394" s="15" t="str">
        <f t="shared" si="29"/>
        <v>*</v>
      </c>
      <c r="BS394" s="15" t="str">
        <f t="shared" si="30"/>
        <v>*</v>
      </c>
      <c r="BT394" s="157" t="str">
        <f t="shared" si="31"/>
        <v/>
      </c>
    </row>
    <row r="395" spans="1:72" ht="14.45" hidden="1">
      <c r="A395" s="44" t="str">
        <f t="shared" ref="A395:A458" si="32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3">IF(AND(BR395&lt;1,BS395&lt;1),"Produção e Intervalo",IF(BR395&lt;1,"Intervalo",IF(BS395&lt;1,"Produção","Aderente")))</f>
        <v>Aderente</v>
      </c>
      <c r="BR395" s="15" t="str">
        <f t="shared" ref="BR395:BR458" si="34">IF(OR(B395="",F395=""),"*",AY395/P395)</f>
        <v>*</v>
      </c>
      <c r="BS395" s="15" t="str">
        <f t="shared" ref="BS395:BS458" si="35">IF(OR(B395="",F395=""),"*",BA395/Q395)</f>
        <v>*</v>
      </c>
      <c r="BT395" s="157" t="str">
        <f t="shared" ref="BT395:BT458" si="36">IF(BN395="","",SUBSTITUTE(BM395," ","")&amp;SUBSTITUTE(BN395," ",""))</f>
        <v/>
      </c>
    </row>
    <row r="396" spans="1:72" ht="14.45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t="14.45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t="14.45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t="14.45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t="14.45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t="14.45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t="14.45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t="14.45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t="14.45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t="14.45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t="14.45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t="14.45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t="14.45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t="14.45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t="14.45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t="14.45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t="14.45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t="14.45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t="14.45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t="14.45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t="14.45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t="14.45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t="14.45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t="14.45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t="14.45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t="14.45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t="14.45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t="14.45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t="14.45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t="14.45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t="14.45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t="14.45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t="14.45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t="14.45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t="14.45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t="14.45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t="14.45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t="14.45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t="14.45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t="14.45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t="14.45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t="14.45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t="14.45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t="14.45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t="14.45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t="14.45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t="14.45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t="14.45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t="14.45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t="14.45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t="14.45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t="14.45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t="14.45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t="14.45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t="14.45" hidden="1">
      <c r="A450" s="44" t="str">
        <f t="shared" si="32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3"/>
        <v>Aderente</v>
      </c>
      <c r="BR450" s="15" t="str">
        <f t="shared" si="34"/>
        <v>*</v>
      </c>
      <c r="BS450" s="15" t="str">
        <f t="shared" si="35"/>
        <v>*</v>
      </c>
      <c r="BT450" s="157" t="str">
        <f t="shared" si="36"/>
        <v/>
      </c>
    </row>
    <row r="451" spans="1:72" ht="14.45" hidden="1">
      <c r="A451" s="44" t="str">
        <f t="shared" si="32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3"/>
        <v>Aderente</v>
      </c>
      <c r="BR451" s="15" t="str">
        <f t="shared" si="34"/>
        <v>*</v>
      </c>
      <c r="BS451" s="15" t="str">
        <f t="shared" si="35"/>
        <v>*</v>
      </c>
      <c r="BT451" s="157" t="str">
        <f t="shared" si="36"/>
        <v/>
      </c>
    </row>
    <row r="452" spans="1:72" ht="14.45" hidden="1">
      <c r="A452" s="44" t="str">
        <f t="shared" si="32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3"/>
        <v>Aderente</v>
      </c>
      <c r="BR452" s="15" t="str">
        <f t="shared" si="34"/>
        <v>*</v>
      </c>
      <c r="BS452" s="15" t="str">
        <f t="shared" si="35"/>
        <v>*</v>
      </c>
      <c r="BT452" s="157" t="str">
        <f t="shared" si="36"/>
        <v/>
      </c>
    </row>
    <row r="453" spans="1:72" ht="14.45" hidden="1">
      <c r="A453" s="44" t="str">
        <f t="shared" si="32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3"/>
        <v>Aderente</v>
      </c>
      <c r="BR453" s="15" t="str">
        <f t="shared" si="34"/>
        <v>*</v>
      </c>
      <c r="BS453" s="15" t="str">
        <f t="shared" si="35"/>
        <v>*</v>
      </c>
      <c r="BT453" s="157" t="str">
        <f t="shared" si="36"/>
        <v/>
      </c>
    </row>
    <row r="454" spans="1:72" ht="14.45" hidden="1">
      <c r="A454" s="44" t="str">
        <f t="shared" si="32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3"/>
        <v>Aderente</v>
      </c>
      <c r="BR454" s="15" t="str">
        <f t="shared" si="34"/>
        <v>*</v>
      </c>
      <c r="BS454" s="15" t="str">
        <f t="shared" si="35"/>
        <v>*</v>
      </c>
      <c r="BT454" s="157" t="str">
        <f t="shared" si="36"/>
        <v/>
      </c>
    </row>
    <row r="455" spans="1:72" ht="14.45" hidden="1">
      <c r="A455" s="44" t="str">
        <f t="shared" si="32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3"/>
        <v>Aderente</v>
      </c>
      <c r="BR455" s="15" t="str">
        <f t="shared" si="34"/>
        <v>*</v>
      </c>
      <c r="BS455" s="15" t="str">
        <f t="shared" si="35"/>
        <v>*</v>
      </c>
      <c r="BT455" s="157" t="str">
        <f t="shared" si="36"/>
        <v/>
      </c>
    </row>
    <row r="456" spans="1:72" ht="14.45" hidden="1">
      <c r="A456" s="44" t="str">
        <f t="shared" si="32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3"/>
        <v>Aderente</v>
      </c>
      <c r="BR456" s="15" t="str">
        <f t="shared" si="34"/>
        <v>*</v>
      </c>
      <c r="BS456" s="15" t="str">
        <f t="shared" si="35"/>
        <v>*</v>
      </c>
      <c r="BT456" s="157" t="str">
        <f t="shared" si="36"/>
        <v/>
      </c>
    </row>
    <row r="457" spans="1:72" ht="14.45" hidden="1">
      <c r="A457" s="44" t="str">
        <f t="shared" si="32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3"/>
        <v>Aderente</v>
      </c>
      <c r="BR457" s="15" t="str">
        <f t="shared" si="34"/>
        <v>*</v>
      </c>
      <c r="BS457" s="15" t="str">
        <f t="shared" si="35"/>
        <v>*</v>
      </c>
      <c r="BT457" s="157" t="str">
        <f t="shared" si="36"/>
        <v/>
      </c>
    </row>
    <row r="458" spans="1:72" ht="14.45" hidden="1">
      <c r="A458" s="44" t="str">
        <f t="shared" si="32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3"/>
        <v>Aderente</v>
      </c>
      <c r="BR458" s="15" t="str">
        <f t="shared" si="34"/>
        <v>*</v>
      </c>
      <c r="BS458" s="15" t="str">
        <f t="shared" si="35"/>
        <v>*</v>
      </c>
      <c r="BT458" s="157" t="str">
        <f t="shared" si="36"/>
        <v/>
      </c>
    </row>
    <row r="459" spans="1:72" ht="14.45" hidden="1">
      <c r="A459" s="44" t="str">
        <f t="shared" ref="A459:A522" si="37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8">IF(AND(BR459&lt;1,BS459&lt;1),"Produção e Intervalo",IF(BR459&lt;1,"Intervalo",IF(BS459&lt;1,"Produção","Aderente")))</f>
        <v>Aderente</v>
      </c>
      <c r="BR459" s="15" t="str">
        <f t="shared" ref="BR459:BR522" si="39">IF(OR(B459="",F459=""),"*",AY459/P459)</f>
        <v>*</v>
      </c>
      <c r="BS459" s="15" t="str">
        <f t="shared" ref="BS459:BS522" si="40">IF(OR(B459="",F459=""),"*",BA459/Q459)</f>
        <v>*</v>
      </c>
      <c r="BT459" s="157" t="str">
        <f t="shared" ref="BT459:BT522" si="41">IF(BN459="","",SUBSTITUTE(BM459," ","")&amp;SUBSTITUTE(BN459," ",""))</f>
        <v/>
      </c>
    </row>
    <row r="460" spans="1:72" ht="14.45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t="14.45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t="14.45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t="14.45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t="14.45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t="14.45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t="14.45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t="14.45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t="14.45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t="14.45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t="14.45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t="14.45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t="14.45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t="14.45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t="14.45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t="14.45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t="14.45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t="14.45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t="14.45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t="14.45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t="14.45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t="14.45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t="14.45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t="14.45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t="14.45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t="14.45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t="14.45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t="14.45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t="14.45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t="14.45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t="14.45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t="14.45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t="14.45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t="14.45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t="14.45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t="14.45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t="14.45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t="14.45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t="14.45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t="14.45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t="14.45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t="14.45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t="14.45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t="14.45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t="14.45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t="14.45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t="14.45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t="14.45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t="14.45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t="14.45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t="14.45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t="14.45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t="14.45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t="14.45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t="14.45" hidden="1">
      <c r="A514" s="44" t="str">
        <f t="shared" si="37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8"/>
        <v>Aderente</v>
      </c>
      <c r="BR514" s="15" t="str">
        <f t="shared" si="39"/>
        <v>*</v>
      </c>
      <c r="BS514" s="15" t="str">
        <f t="shared" si="40"/>
        <v>*</v>
      </c>
      <c r="BT514" s="157" t="str">
        <f t="shared" si="41"/>
        <v/>
      </c>
    </row>
    <row r="515" spans="1:72" ht="14.45" hidden="1">
      <c r="A515" s="44" t="str">
        <f t="shared" si="37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8"/>
        <v>Aderente</v>
      </c>
      <c r="BR515" s="15" t="str">
        <f t="shared" si="39"/>
        <v>*</v>
      </c>
      <c r="BS515" s="15" t="str">
        <f t="shared" si="40"/>
        <v>*</v>
      </c>
      <c r="BT515" s="157" t="str">
        <f t="shared" si="41"/>
        <v/>
      </c>
    </row>
    <row r="516" spans="1:72" ht="14.45" hidden="1">
      <c r="A516" s="44" t="str">
        <f t="shared" si="37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8"/>
        <v>Aderente</v>
      </c>
      <c r="BR516" s="15" t="str">
        <f t="shared" si="39"/>
        <v>*</v>
      </c>
      <c r="BS516" s="15" t="str">
        <f t="shared" si="40"/>
        <v>*</v>
      </c>
      <c r="BT516" s="157" t="str">
        <f t="shared" si="41"/>
        <v/>
      </c>
    </row>
    <row r="517" spans="1:72" ht="14.45" hidden="1">
      <c r="A517" s="44" t="str">
        <f t="shared" si="37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8"/>
        <v>Aderente</v>
      </c>
      <c r="BR517" s="15" t="str">
        <f t="shared" si="39"/>
        <v>*</v>
      </c>
      <c r="BS517" s="15" t="str">
        <f t="shared" si="40"/>
        <v>*</v>
      </c>
      <c r="BT517" s="157" t="str">
        <f t="shared" si="41"/>
        <v/>
      </c>
    </row>
    <row r="518" spans="1:72" ht="14.45" hidden="1">
      <c r="A518" s="44" t="str">
        <f t="shared" si="37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8"/>
        <v>Aderente</v>
      </c>
      <c r="BR518" s="15" t="str">
        <f t="shared" si="39"/>
        <v>*</v>
      </c>
      <c r="BS518" s="15" t="str">
        <f t="shared" si="40"/>
        <v>*</v>
      </c>
      <c r="BT518" s="157" t="str">
        <f t="shared" si="41"/>
        <v/>
      </c>
    </row>
    <row r="519" spans="1:72" ht="14.45" hidden="1">
      <c r="A519" s="44" t="str">
        <f t="shared" si="37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8"/>
        <v>Aderente</v>
      </c>
      <c r="BR519" s="15" t="str">
        <f t="shared" si="39"/>
        <v>*</v>
      </c>
      <c r="BS519" s="15" t="str">
        <f t="shared" si="40"/>
        <v>*</v>
      </c>
      <c r="BT519" s="157" t="str">
        <f t="shared" si="41"/>
        <v/>
      </c>
    </row>
    <row r="520" spans="1:72" ht="14.45" hidden="1">
      <c r="A520" s="44" t="str">
        <f t="shared" si="37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8"/>
        <v>Aderente</v>
      </c>
      <c r="BR520" s="15" t="str">
        <f t="shared" si="39"/>
        <v>*</v>
      </c>
      <c r="BS520" s="15" t="str">
        <f t="shared" si="40"/>
        <v>*</v>
      </c>
      <c r="BT520" s="157" t="str">
        <f t="shared" si="41"/>
        <v/>
      </c>
    </row>
    <row r="521" spans="1:72" ht="14.45" hidden="1">
      <c r="A521" s="44" t="str">
        <f t="shared" si="37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8"/>
        <v>Aderente</v>
      </c>
      <c r="BR521" s="15" t="str">
        <f t="shared" si="39"/>
        <v>*</v>
      </c>
      <c r="BS521" s="15" t="str">
        <f t="shared" si="40"/>
        <v>*</v>
      </c>
      <c r="BT521" s="157" t="str">
        <f t="shared" si="41"/>
        <v/>
      </c>
    </row>
    <row r="522" spans="1:72" ht="14.45" hidden="1">
      <c r="A522" s="44" t="str">
        <f t="shared" si="37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8"/>
        <v>Aderente</v>
      </c>
      <c r="BR522" s="15" t="str">
        <f t="shared" si="39"/>
        <v>*</v>
      </c>
      <c r="BS522" s="15" t="str">
        <f t="shared" si="40"/>
        <v>*</v>
      </c>
      <c r="BT522" s="157" t="str">
        <f t="shared" si="41"/>
        <v/>
      </c>
    </row>
    <row r="523" spans="1:72" ht="14.45" hidden="1">
      <c r="A523" s="44" t="str">
        <f t="shared" ref="A523:A586" si="42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3">IF(AND(BR523&lt;1,BS523&lt;1),"Produção e Intervalo",IF(BR523&lt;1,"Intervalo",IF(BS523&lt;1,"Produção","Aderente")))</f>
        <v>Aderente</v>
      </c>
      <c r="BR523" s="15" t="str">
        <f t="shared" ref="BR523:BR586" si="44">IF(OR(B523="",F523=""),"*",AY523/P523)</f>
        <v>*</v>
      </c>
      <c r="BS523" s="15" t="str">
        <f t="shared" ref="BS523:BS586" si="45">IF(OR(B523="",F523=""),"*",BA523/Q523)</f>
        <v>*</v>
      </c>
      <c r="BT523" s="157" t="str">
        <f t="shared" ref="BT523:BT586" si="46">IF(BN523="","",SUBSTITUTE(BM523," ","")&amp;SUBSTITUTE(BN523," ",""))</f>
        <v/>
      </c>
    </row>
    <row r="524" spans="1:72" ht="14.45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t="14.45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t="14.45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t="14.45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t="14.45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t="14.45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t="14.45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t="14.45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t="14.45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t="14.45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t="14.45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t="14.45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t="14.45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t="14.45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t="14.45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t="14.45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t="14.45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t="14.45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t="14.45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t="14.45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t="14.45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t="14.45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t="14.45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t="14.45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t="14.45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t="14.45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t="14.45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t="14.45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t="14.45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t="14.45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t="14.45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t="14.45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t="14.45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t="14.45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t="14.45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t="14.45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t="14.45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t="14.45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t="14.45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t="14.45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t="14.45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t="14.45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t="14.45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t="14.45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t="14.45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t="14.45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t="14.45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t="14.45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t="14.45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t="14.45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t="14.45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t="14.45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t="14.45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t="14.45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t="14.45" hidden="1">
      <c r="A578" s="44" t="str">
        <f t="shared" si="42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3"/>
        <v>Aderente</v>
      </c>
      <c r="BR578" s="15" t="str">
        <f t="shared" si="44"/>
        <v>*</v>
      </c>
      <c r="BS578" s="15" t="str">
        <f t="shared" si="45"/>
        <v>*</v>
      </c>
      <c r="BT578" s="157" t="str">
        <f t="shared" si="46"/>
        <v/>
      </c>
    </row>
    <row r="579" spans="1:72" ht="14.45" hidden="1">
      <c r="A579" s="44" t="str">
        <f t="shared" si="42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3"/>
        <v>Aderente</v>
      </c>
      <c r="BR579" s="15" t="str">
        <f t="shared" si="44"/>
        <v>*</v>
      </c>
      <c r="BS579" s="15" t="str">
        <f t="shared" si="45"/>
        <v>*</v>
      </c>
      <c r="BT579" s="157" t="str">
        <f t="shared" si="46"/>
        <v/>
      </c>
    </row>
    <row r="580" spans="1:72" ht="14.45" hidden="1">
      <c r="A580" s="44" t="str">
        <f t="shared" si="42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3"/>
        <v>Aderente</v>
      </c>
      <c r="BR580" s="15" t="str">
        <f t="shared" si="44"/>
        <v>*</v>
      </c>
      <c r="BS580" s="15" t="str">
        <f t="shared" si="45"/>
        <v>*</v>
      </c>
      <c r="BT580" s="157" t="str">
        <f t="shared" si="46"/>
        <v/>
      </c>
    </row>
    <row r="581" spans="1:72" ht="14.45" hidden="1">
      <c r="A581" s="44" t="str">
        <f t="shared" si="42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3"/>
        <v>Aderente</v>
      </c>
      <c r="BR581" s="15" t="str">
        <f t="shared" si="44"/>
        <v>*</v>
      </c>
      <c r="BS581" s="15" t="str">
        <f t="shared" si="45"/>
        <v>*</v>
      </c>
      <c r="BT581" s="157" t="str">
        <f t="shared" si="46"/>
        <v/>
      </c>
    </row>
    <row r="582" spans="1:72" ht="14.45" hidden="1">
      <c r="A582" s="44" t="str">
        <f t="shared" si="42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3"/>
        <v>Aderente</v>
      </c>
      <c r="BR582" s="15" t="str">
        <f t="shared" si="44"/>
        <v>*</v>
      </c>
      <c r="BS582" s="15" t="str">
        <f t="shared" si="45"/>
        <v>*</v>
      </c>
      <c r="BT582" s="157" t="str">
        <f t="shared" si="46"/>
        <v/>
      </c>
    </row>
    <row r="583" spans="1:72" ht="14.45" hidden="1">
      <c r="A583" s="44" t="str">
        <f t="shared" si="42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3"/>
        <v>Aderente</v>
      </c>
      <c r="BR583" s="15" t="str">
        <f t="shared" si="44"/>
        <v>*</v>
      </c>
      <c r="BS583" s="15" t="str">
        <f t="shared" si="45"/>
        <v>*</v>
      </c>
      <c r="BT583" s="157" t="str">
        <f t="shared" si="46"/>
        <v/>
      </c>
    </row>
    <row r="584" spans="1:72" ht="14.45" hidden="1">
      <c r="A584" s="44" t="str">
        <f t="shared" si="42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3"/>
        <v>Aderente</v>
      </c>
      <c r="BR584" s="15" t="str">
        <f t="shared" si="44"/>
        <v>*</v>
      </c>
      <c r="BS584" s="15" t="str">
        <f t="shared" si="45"/>
        <v>*</v>
      </c>
      <c r="BT584" s="157" t="str">
        <f t="shared" si="46"/>
        <v/>
      </c>
    </row>
    <row r="585" spans="1:72" ht="14.45" hidden="1">
      <c r="A585" s="44" t="str">
        <f t="shared" si="42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3"/>
        <v>Aderente</v>
      </c>
      <c r="BR585" s="15" t="str">
        <f t="shared" si="44"/>
        <v>*</v>
      </c>
      <c r="BS585" s="15" t="str">
        <f t="shared" si="45"/>
        <v>*</v>
      </c>
      <c r="BT585" s="157" t="str">
        <f t="shared" si="46"/>
        <v/>
      </c>
    </row>
    <row r="586" spans="1:72" ht="14.45" hidden="1">
      <c r="A586" s="44" t="str">
        <f t="shared" si="42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3"/>
        <v>Aderente</v>
      </c>
      <c r="BR586" s="15" t="str">
        <f t="shared" si="44"/>
        <v>*</v>
      </c>
      <c r="BS586" s="15" t="str">
        <f t="shared" si="45"/>
        <v>*</v>
      </c>
      <c r="BT586" s="157" t="str">
        <f t="shared" si="46"/>
        <v/>
      </c>
    </row>
    <row r="587" spans="1:72" ht="14.45" hidden="1">
      <c r="A587" s="44" t="str">
        <f t="shared" ref="A587:A650" si="47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8">IF(AND(BR587&lt;1,BS587&lt;1),"Produção e Intervalo",IF(BR587&lt;1,"Intervalo",IF(BS587&lt;1,"Produção","Aderente")))</f>
        <v>Aderente</v>
      </c>
      <c r="BR587" s="15" t="str">
        <f t="shared" ref="BR587:BR650" si="49">IF(OR(B587="",F587=""),"*",AY587/P587)</f>
        <v>*</v>
      </c>
      <c r="BS587" s="15" t="str">
        <f t="shared" ref="BS587:BS650" si="50">IF(OR(B587="",F587=""),"*",BA587/Q587)</f>
        <v>*</v>
      </c>
      <c r="BT587" s="157" t="str">
        <f t="shared" ref="BT587:BT650" si="51">IF(BN587="","",SUBSTITUTE(BM587," ","")&amp;SUBSTITUTE(BN587," ",""))</f>
        <v/>
      </c>
    </row>
    <row r="588" spans="1:72" ht="14.45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t="14.45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t="14.45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t="14.45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t="14.45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t="14.45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t="14.45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t="14.45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t="14.45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t="14.45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t="14.45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t="14.45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t="14.45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t="14.45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t="14.45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t="14.45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t="14.45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t="14.45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t="14.45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t="14.45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t="14.45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t="14.45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t="14.45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t="14.45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t="14.45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t="14.45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t="14.45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t="14.45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t="14.45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t="14.45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t="14.45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t="14.45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t="14.45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t="14.45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t="14.45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t="14.45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t="14.45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t="14.45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t="14.45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t="14.45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t="14.45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t="14.45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t="14.45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t="14.45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t="14.45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t="14.45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t="14.45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t="14.45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t="14.45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t="14.45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t="14.45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t="14.45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t="14.45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t="14.45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t="14.45" hidden="1">
      <c r="A642" s="44" t="str">
        <f t="shared" si="47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8"/>
        <v>Aderente</v>
      </c>
      <c r="BR642" s="15" t="str">
        <f t="shared" si="49"/>
        <v>*</v>
      </c>
      <c r="BS642" s="15" t="str">
        <f t="shared" si="50"/>
        <v>*</v>
      </c>
      <c r="BT642" s="157" t="str">
        <f t="shared" si="51"/>
        <v/>
      </c>
    </row>
    <row r="643" spans="1:72" ht="14.45" hidden="1">
      <c r="A643" s="44" t="str">
        <f t="shared" si="47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8"/>
        <v>Aderente</v>
      </c>
      <c r="BR643" s="15" t="str">
        <f t="shared" si="49"/>
        <v>*</v>
      </c>
      <c r="BS643" s="15" t="str">
        <f t="shared" si="50"/>
        <v>*</v>
      </c>
      <c r="BT643" s="157" t="str">
        <f t="shared" si="51"/>
        <v/>
      </c>
    </row>
    <row r="644" spans="1:72" ht="14.45" hidden="1">
      <c r="A644" s="44" t="str">
        <f t="shared" si="47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8"/>
        <v>Aderente</v>
      </c>
      <c r="BR644" s="15" t="str">
        <f t="shared" si="49"/>
        <v>*</v>
      </c>
      <c r="BS644" s="15" t="str">
        <f t="shared" si="50"/>
        <v>*</v>
      </c>
      <c r="BT644" s="157" t="str">
        <f t="shared" si="51"/>
        <v/>
      </c>
    </row>
    <row r="645" spans="1:72" ht="14.45" hidden="1">
      <c r="A645" s="44" t="str">
        <f t="shared" si="47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8"/>
        <v>Aderente</v>
      </c>
      <c r="BR645" s="15" t="str">
        <f t="shared" si="49"/>
        <v>*</v>
      </c>
      <c r="BS645" s="15" t="str">
        <f t="shared" si="50"/>
        <v>*</v>
      </c>
      <c r="BT645" s="157" t="str">
        <f t="shared" si="51"/>
        <v/>
      </c>
    </row>
    <row r="646" spans="1:72" ht="14.45" hidden="1">
      <c r="A646" s="44" t="str">
        <f t="shared" si="47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8"/>
        <v>Aderente</v>
      </c>
      <c r="BR646" s="15" t="str">
        <f t="shared" si="49"/>
        <v>*</v>
      </c>
      <c r="BS646" s="15" t="str">
        <f t="shared" si="50"/>
        <v>*</v>
      </c>
      <c r="BT646" s="157" t="str">
        <f t="shared" si="51"/>
        <v/>
      </c>
    </row>
    <row r="647" spans="1:72" ht="14.45" hidden="1">
      <c r="A647" s="44" t="str">
        <f t="shared" si="47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8"/>
        <v>Aderente</v>
      </c>
      <c r="BR647" s="15" t="str">
        <f t="shared" si="49"/>
        <v>*</v>
      </c>
      <c r="BS647" s="15" t="str">
        <f t="shared" si="50"/>
        <v>*</v>
      </c>
      <c r="BT647" s="157" t="str">
        <f t="shared" si="51"/>
        <v/>
      </c>
    </row>
    <row r="648" spans="1:72" ht="14.45" hidden="1">
      <c r="A648" s="44" t="str">
        <f t="shared" si="47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8"/>
        <v>Aderente</v>
      </c>
      <c r="BR648" s="15" t="str">
        <f t="shared" si="49"/>
        <v>*</v>
      </c>
      <c r="BS648" s="15" t="str">
        <f t="shared" si="50"/>
        <v>*</v>
      </c>
      <c r="BT648" s="157" t="str">
        <f t="shared" si="51"/>
        <v/>
      </c>
    </row>
    <row r="649" spans="1:72" ht="14.45" hidden="1">
      <c r="A649" s="44" t="str">
        <f t="shared" si="47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8"/>
        <v>Aderente</v>
      </c>
      <c r="BR649" s="15" t="str">
        <f t="shared" si="49"/>
        <v>*</v>
      </c>
      <c r="BS649" s="15" t="str">
        <f t="shared" si="50"/>
        <v>*</v>
      </c>
      <c r="BT649" s="157" t="str">
        <f t="shared" si="51"/>
        <v/>
      </c>
    </row>
    <row r="650" spans="1:72" ht="14.45" hidden="1">
      <c r="A650" s="44" t="str">
        <f t="shared" si="47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8"/>
        <v>Aderente</v>
      </c>
      <c r="BR650" s="15" t="str">
        <f t="shared" si="49"/>
        <v>*</v>
      </c>
      <c r="BS650" s="15" t="str">
        <f t="shared" si="50"/>
        <v>*</v>
      </c>
      <c r="BT650" s="157" t="str">
        <f t="shared" si="51"/>
        <v/>
      </c>
    </row>
    <row r="651" spans="1:72" ht="14.45" hidden="1">
      <c r="A651" s="44" t="str">
        <f t="shared" ref="A651:A714" si="52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3">IF(AND(BR651&lt;1,BS651&lt;1),"Produção e Intervalo",IF(BR651&lt;1,"Intervalo",IF(BS651&lt;1,"Produção","Aderente")))</f>
        <v>Aderente</v>
      </c>
      <c r="BR651" s="15" t="str">
        <f t="shared" ref="BR651:BR714" si="54">IF(OR(B651="",F651=""),"*",AY651/P651)</f>
        <v>*</v>
      </c>
      <c r="BS651" s="15" t="str">
        <f t="shared" ref="BS651:BS714" si="55">IF(OR(B651="",F651=""),"*",BA651/Q651)</f>
        <v>*</v>
      </c>
      <c r="BT651" s="157" t="str">
        <f t="shared" ref="BT651:BT714" si="56">IF(BN651="","",SUBSTITUTE(BM651," ","")&amp;SUBSTITUTE(BN651," ",""))</f>
        <v/>
      </c>
    </row>
    <row r="652" spans="1:72" ht="14.45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t="14.45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t="14.45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t="14.45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t="14.45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t="14.45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t="14.45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t="14.45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t="14.45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t="14.45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t="14.45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t="14.45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t="14.45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t="14.45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t="14.45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t="14.45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t="14.45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t="14.45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t="14.45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t="14.45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t="14.45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t="14.45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t="14.45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t="14.45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t="14.45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t="14.45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t="14.45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t="14.45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t="14.45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t="14.45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t="14.45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t="14.45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t="14.45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t="14.45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t="14.45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t="14.45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t="14.45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t="14.45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t="14.45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t="14.45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t="14.45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t="14.45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t="14.45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t="14.45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t="14.45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t="14.45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t="14.45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t="14.45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t="14.45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t="14.45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t="14.45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t="14.45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t="14.45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t="14.45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t="14.45" hidden="1">
      <c r="A706" s="44" t="str">
        <f t="shared" si="52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3"/>
        <v>Aderente</v>
      </c>
      <c r="BR706" s="15" t="str">
        <f t="shared" si="54"/>
        <v>*</v>
      </c>
      <c r="BS706" s="15" t="str">
        <f t="shared" si="55"/>
        <v>*</v>
      </c>
      <c r="BT706" s="157" t="str">
        <f t="shared" si="56"/>
        <v/>
      </c>
    </row>
    <row r="707" spans="1:72" ht="14.45" hidden="1">
      <c r="A707" s="44" t="str">
        <f t="shared" si="52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3"/>
        <v>Aderente</v>
      </c>
      <c r="BR707" s="15" t="str">
        <f t="shared" si="54"/>
        <v>*</v>
      </c>
      <c r="BS707" s="15" t="str">
        <f t="shared" si="55"/>
        <v>*</v>
      </c>
      <c r="BT707" s="157" t="str">
        <f t="shared" si="56"/>
        <v/>
      </c>
    </row>
    <row r="708" spans="1:72" ht="14.45" hidden="1">
      <c r="A708" s="44" t="str">
        <f t="shared" si="52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3"/>
        <v>Aderente</v>
      </c>
      <c r="BR708" s="15" t="str">
        <f t="shared" si="54"/>
        <v>*</v>
      </c>
      <c r="BS708" s="15" t="str">
        <f t="shared" si="55"/>
        <v>*</v>
      </c>
      <c r="BT708" s="157" t="str">
        <f t="shared" si="56"/>
        <v/>
      </c>
    </row>
    <row r="709" spans="1:72" ht="14.45" hidden="1">
      <c r="A709" s="44" t="str">
        <f t="shared" si="52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3"/>
        <v>Aderente</v>
      </c>
      <c r="BR709" s="15" t="str">
        <f t="shared" si="54"/>
        <v>*</v>
      </c>
      <c r="BS709" s="15" t="str">
        <f t="shared" si="55"/>
        <v>*</v>
      </c>
      <c r="BT709" s="157" t="str">
        <f t="shared" si="56"/>
        <v/>
      </c>
    </row>
    <row r="710" spans="1:72" ht="14.45" hidden="1">
      <c r="A710" s="44" t="str">
        <f t="shared" si="52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3"/>
        <v>Aderente</v>
      </c>
      <c r="BR710" s="15" t="str">
        <f t="shared" si="54"/>
        <v>*</v>
      </c>
      <c r="BS710" s="15" t="str">
        <f t="shared" si="55"/>
        <v>*</v>
      </c>
      <c r="BT710" s="157" t="str">
        <f t="shared" si="56"/>
        <v/>
      </c>
    </row>
    <row r="711" spans="1:72" ht="14.45" hidden="1">
      <c r="A711" s="44" t="str">
        <f t="shared" si="52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3"/>
        <v>Aderente</v>
      </c>
      <c r="BR711" s="15" t="str">
        <f t="shared" si="54"/>
        <v>*</v>
      </c>
      <c r="BS711" s="15" t="str">
        <f t="shared" si="55"/>
        <v>*</v>
      </c>
      <c r="BT711" s="157" t="str">
        <f t="shared" si="56"/>
        <v/>
      </c>
    </row>
    <row r="712" spans="1:72" ht="14.45" hidden="1">
      <c r="A712" s="44" t="str">
        <f t="shared" si="52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3"/>
        <v>Aderente</v>
      </c>
      <c r="BR712" s="15" t="str">
        <f t="shared" si="54"/>
        <v>*</v>
      </c>
      <c r="BS712" s="15" t="str">
        <f t="shared" si="55"/>
        <v>*</v>
      </c>
      <c r="BT712" s="157" t="str">
        <f t="shared" si="56"/>
        <v/>
      </c>
    </row>
    <row r="713" spans="1:72" ht="14.45" hidden="1">
      <c r="A713" s="44" t="str">
        <f t="shared" si="52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3"/>
        <v>Aderente</v>
      </c>
      <c r="BR713" s="15" t="str">
        <f t="shared" si="54"/>
        <v>*</v>
      </c>
      <c r="BS713" s="15" t="str">
        <f t="shared" si="55"/>
        <v>*</v>
      </c>
      <c r="BT713" s="157" t="str">
        <f t="shared" si="56"/>
        <v/>
      </c>
    </row>
    <row r="714" spans="1:72" ht="14.45" hidden="1">
      <c r="A714" s="44" t="str">
        <f t="shared" si="52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3"/>
        <v>Aderente</v>
      </c>
      <c r="BR714" s="15" t="str">
        <f t="shared" si="54"/>
        <v>*</v>
      </c>
      <c r="BS714" s="15" t="str">
        <f t="shared" si="55"/>
        <v>*</v>
      </c>
      <c r="BT714" s="157" t="str">
        <f t="shared" si="56"/>
        <v/>
      </c>
    </row>
    <row r="715" spans="1:72" ht="14.45" hidden="1">
      <c r="A715" s="44" t="str">
        <f t="shared" ref="A715:A778" si="57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8">IF(AND(BR715&lt;1,BS715&lt;1),"Produção e Intervalo",IF(BR715&lt;1,"Intervalo",IF(BS715&lt;1,"Produção","Aderente")))</f>
        <v>Aderente</v>
      </c>
      <c r="BR715" s="15" t="str">
        <f t="shared" ref="BR715:BR778" si="59">IF(OR(B715="",F715=""),"*",AY715/P715)</f>
        <v>*</v>
      </c>
      <c r="BS715" s="15" t="str">
        <f t="shared" ref="BS715:BS778" si="60">IF(OR(B715="",F715=""),"*",BA715/Q715)</f>
        <v>*</v>
      </c>
      <c r="BT715" s="157" t="str">
        <f t="shared" ref="BT715:BT778" si="61">IF(BN715="","",SUBSTITUTE(BM715," ","")&amp;SUBSTITUTE(BN715," ",""))</f>
        <v/>
      </c>
    </row>
    <row r="716" spans="1:72" ht="14.45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t="14.45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t="14.45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t="14.45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t="14.45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t="14.45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t="14.45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t="14.45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t="14.45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t="14.45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t="14.45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t="14.45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t="14.45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t="14.45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t="14.45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t="14.45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t="14.45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t="14.45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t="14.45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t="14.45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t="14.45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t="14.45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t="14.45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t="14.45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t="14.45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t="14.45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t="14.45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t="14.45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t="14.45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t="14.45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t="14.45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t="14.45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t="14.45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t="14.45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t="14.45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t="14.45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t="14.45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t="14.45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t="14.45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t="14.45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t="14.45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t="14.45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t="14.45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t="14.45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t="14.45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t="14.45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t="14.45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t="14.45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t="14.45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t="14.45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t="14.45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t="14.45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t="14.45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t="14.45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t="14.45" hidden="1">
      <c r="A770" s="44" t="str">
        <f t="shared" si="57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8"/>
        <v>Aderente</v>
      </c>
      <c r="BR770" s="15" t="str">
        <f t="shared" si="59"/>
        <v>*</v>
      </c>
      <c r="BS770" s="15" t="str">
        <f t="shared" si="60"/>
        <v>*</v>
      </c>
      <c r="BT770" s="157" t="str">
        <f t="shared" si="61"/>
        <v/>
      </c>
    </row>
    <row r="771" spans="1:72" ht="14.45" hidden="1">
      <c r="A771" s="44" t="str">
        <f t="shared" si="57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8"/>
        <v>Aderente</v>
      </c>
      <c r="BR771" s="15" t="str">
        <f t="shared" si="59"/>
        <v>*</v>
      </c>
      <c r="BS771" s="15" t="str">
        <f t="shared" si="60"/>
        <v>*</v>
      </c>
      <c r="BT771" s="157" t="str">
        <f t="shared" si="61"/>
        <v/>
      </c>
    </row>
    <row r="772" spans="1:72" ht="14.45" hidden="1">
      <c r="A772" s="44" t="str">
        <f t="shared" si="57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8"/>
        <v>Aderente</v>
      </c>
      <c r="BR772" s="15" t="str">
        <f t="shared" si="59"/>
        <v>*</v>
      </c>
      <c r="BS772" s="15" t="str">
        <f t="shared" si="60"/>
        <v>*</v>
      </c>
      <c r="BT772" s="157" t="str">
        <f t="shared" si="61"/>
        <v/>
      </c>
    </row>
    <row r="773" spans="1:72" ht="14.45" hidden="1">
      <c r="A773" s="44" t="str">
        <f t="shared" si="57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8"/>
        <v>Aderente</v>
      </c>
      <c r="BR773" s="15" t="str">
        <f t="shared" si="59"/>
        <v>*</v>
      </c>
      <c r="BS773" s="15" t="str">
        <f t="shared" si="60"/>
        <v>*</v>
      </c>
      <c r="BT773" s="157" t="str">
        <f t="shared" si="61"/>
        <v/>
      </c>
    </row>
    <row r="774" spans="1:72" ht="14.45" hidden="1">
      <c r="A774" s="44" t="str">
        <f t="shared" si="57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8"/>
        <v>Aderente</v>
      </c>
      <c r="BR774" s="15" t="str">
        <f t="shared" si="59"/>
        <v>*</v>
      </c>
      <c r="BS774" s="15" t="str">
        <f t="shared" si="60"/>
        <v>*</v>
      </c>
      <c r="BT774" s="157" t="str">
        <f t="shared" si="61"/>
        <v/>
      </c>
    </row>
    <row r="775" spans="1:72" ht="14.45" hidden="1">
      <c r="A775" s="44" t="str">
        <f t="shared" si="57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8"/>
        <v>Aderente</v>
      </c>
      <c r="BR775" s="15" t="str">
        <f t="shared" si="59"/>
        <v>*</v>
      </c>
      <c r="BS775" s="15" t="str">
        <f t="shared" si="60"/>
        <v>*</v>
      </c>
      <c r="BT775" s="157" t="str">
        <f t="shared" si="61"/>
        <v/>
      </c>
    </row>
    <row r="776" spans="1:72" ht="14.45" hidden="1">
      <c r="A776" s="44" t="str">
        <f t="shared" si="57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8"/>
        <v>Aderente</v>
      </c>
      <c r="BR776" s="15" t="str">
        <f t="shared" si="59"/>
        <v>*</v>
      </c>
      <c r="BS776" s="15" t="str">
        <f t="shared" si="60"/>
        <v>*</v>
      </c>
      <c r="BT776" s="157" t="str">
        <f t="shared" si="61"/>
        <v/>
      </c>
    </row>
    <row r="777" spans="1:72" ht="14.45" hidden="1">
      <c r="A777" s="44" t="str">
        <f t="shared" si="57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8"/>
        <v>Aderente</v>
      </c>
      <c r="BR777" s="15" t="str">
        <f t="shared" si="59"/>
        <v>*</v>
      </c>
      <c r="BS777" s="15" t="str">
        <f t="shared" si="60"/>
        <v>*</v>
      </c>
      <c r="BT777" s="157" t="str">
        <f t="shared" si="61"/>
        <v/>
      </c>
    </row>
    <row r="778" spans="1:72" ht="14.45" hidden="1">
      <c r="A778" s="44" t="str">
        <f t="shared" si="57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8"/>
        <v>Aderente</v>
      </c>
      <c r="BR778" s="15" t="str">
        <f t="shared" si="59"/>
        <v>*</v>
      </c>
      <c r="BS778" s="15" t="str">
        <f t="shared" si="60"/>
        <v>*</v>
      </c>
      <c r="BT778" s="157" t="str">
        <f t="shared" si="61"/>
        <v/>
      </c>
    </row>
    <row r="779" spans="1:72" ht="14.45" hidden="1">
      <c r="A779" s="44" t="str">
        <f t="shared" ref="A779:A804" si="62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3">IF(AND(BR779&lt;1,BS779&lt;1),"Produção e Intervalo",IF(BR779&lt;1,"Intervalo",IF(BS779&lt;1,"Produção","Aderente")))</f>
        <v>Aderente</v>
      </c>
      <c r="BR779" s="15" t="str">
        <f t="shared" ref="BR779:BR804" si="64">IF(OR(B779="",F779=""),"*",AY779/P779)</f>
        <v>*</v>
      </c>
      <c r="BS779" s="15" t="str">
        <f t="shared" ref="BS779:BS804" si="65">IF(OR(B779="",F779=""),"*",BA779/Q779)</f>
        <v>*</v>
      </c>
      <c r="BT779" s="157" t="str">
        <f t="shared" ref="BT779:BT804" si="66">IF(BN779="","",SUBSTITUTE(BM779," ","")&amp;SUBSTITUTE(BN779," ",""))</f>
        <v/>
      </c>
    </row>
    <row r="780" spans="1:72" ht="14.45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t="14.45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t="14.45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t="14.45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t="14.45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t="14.45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t="14.45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t="14.45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t="14.45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t="14.45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t="14.45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t="14.45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t="14.45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t="14.45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t="14.45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t="14.45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  <row r="796" spans="1:72" ht="14.45" hidden="1">
      <c r="A796" s="44" t="str">
        <f t="shared" si="62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3"/>
        <v>Aderente</v>
      </c>
      <c r="BR796" s="15" t="str">
        <f t="shared" si="64"/>
        <v>*</v>
      </c>
      <c r="BS796" s="15" t="str">
        <f t="shared" si="65"/>
        <v>*</v>
      </c>
      <c r="BT796" s="157" t="str">
        <f t="shared" si="66"/>
        <v/>
      </c>
    </row>
    <row r="797" spans="1:72" ht="14.45" hidden="1">
      <c r="A797" s="44" t="str">
        <f t="shared" si="62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3"/>
        <v>Aderente</v>
      </c>
      <c r="BR797" s="15" t="str">
        <f t="shared" si="64"/>
        <v>*</v>
      </c>
      <c r="BS797" s="15" t="str">
        <f t="shared" si="65"/>
        <v>*</v>
      </c>
      <c r="BT797" s="157" t="str">
        <f t="shared" si="66"/>
        <v/>
      </c>
    </row>
    <row r="798" spans="1:72" ht="14.45" hidden="1">
      <c r="A798" s="44" t="str">
        <f t="shared" si="62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3"/>
        <v>Aderente</v>
      </c>
      <c r="BR798" s="15" t="str">
        <f t="shared" si="64"/>
        <v>*</v>
      </c>
      <c r="BS798" s="15" t="str">
        <f t="shared" si="65"/>
        <v>*</v>
      </c>
      <c r="BT798" s="157" t="str">
        <f t="shared" si="66"/>
        <v/>
      </c>
    </row>
    <row r="799" spans="1:72" ht="14.45" hidden="1">
      <c r="A799" s="44" t="str">
        <f t="shared" si="62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3"/>
        <v>Aderente</v>
      </c>
      <c r="BR799" s="15" t="str">
        <f t="shared" si="64"/>
        <v>*</v>
      </c>
      <c r="BS799" s="15" t="str">
        <f t="shared" si="65"/>
        <v>*</v>
      </c>
      <c r="BT799" s="157" t="str">
        <f t="shared" si="66"/>
        <v/>
      </c>
    </row>
    <row r="800" spans="1:72" ht="14.45" hidden="1">
      <c r="A800" s="44" t="str">
        <f t="shared" si="62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3"/>
        <v>Aderente</v>
      </c>
      <c r="BR800" s="15" t="str">
        <f t="shared" si="64"/>
        <v>*</v>
      </c>
      <c r="BS800" s="15" t="str">
        <f t="shared" si="65"/>
        <v>*</v>
      </c>
      <c r="BT800" s="157" t="str">
        <f t="shared" si="66"/>
        <v/>
      </c>
    </row>
    <row r="801" spans="1:72" ht="14.45" hidden="1">
      <c r="A801" s="44" t="str">
        <f t="shared" si="62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3"/>
        <v>Aderente</v>
      </c>
      <c r="BR801" s="15" t="str">
        <f t="shared" si="64"/>
        <v>*</v>
      </c>
      <c r="BS801" s="15" t="str">
        <f t="shared" si="65"/>
        <v>*</v>
      </c>
      <c r="BT801" s="157" t="str">
        <f t="shared" si="66"/>
        <v/>
      </c>
    </row>
    <row r="802" spans="1:72" ht="14.45" hidden="1">
      <c r="A802" s="44" t="str">
        <f t="shared" si="62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3"/>
        <v>Aderente</v>
      </c>
      <c r="BR802" s="15" t="str">
        <f t="shared" si="64"/>
        <v>*</v>
      </c>
      <c r="BS802" s="15" t="str">
        <f t="shared" si="65"/>
        <v>*</v>
      </c>
      <c r="BT802" s="157" t="str">
        <f t="shared" si="66"/>
        <v/>
      </c>
    </row>
    <row r="803" spans="1:72" ht="14.45" hidden="1">
      <c r="A803" s="44" t="str">
        <f t="shared" si="62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3"/>
        <v>Aderente</v>
      </c>
      <c r="BR803" s="15" t="str">
        <f t="shared" si="64"/>
        <v>*</v>
      </c>
      <c r="BS803" s="15" t="str">
        <f t="shared" si="65"/>
        <v>*</v>
      </c>
      <c r="BT803" s="157" t="str">
        <f t="shared" si="66"/>
        <v/>
      </c>
    </row>
    <row r="804" spans="1:72" ht="14.45" hidden="1">
      <c r="A804" s="44" t="str">
        <f t="shared" si="62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3"/>
        <v>Aderente</v>
      </c>
      <c r="BR804" s="15" t="str">
        <f t="shared" si="64"/>
        <v>*</v>
      </c>
      <c r="BS804" s="15" t="str">
        <f t="shared" si="65"/>
        <v>*</v>
      </c>
      <c r="BT804" s="157" t="str">
        <f t="shared" si="66"/>
        <v/>
      </c>
    </row>
    <row r="807" spans="1:72">
      <c r="AT807" s="211" t="s">
        <v>1227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6" operator="equal">
      <formula>"ERRO"</formula>
    </cfRule>
  </conditionalFormatting>
  <conditionalFormatting sqref="X4 Y1:Z804">
    <cfRule type="cellIs" dxfId="120" priority="18485" operator="equal">
      <formula>"OPORTUNIDADE"</formula>
    </cfRule>
  </conditionalFormatting>
  <conditionalFormatting sqref="AZ6:AZ804">
    <cfRule type="expression" dxfId="119" priority="18480">
      <formula>$BU6=1</formula>
    </cfRule>
  </conditionalFormatting>
  <conditionalFormatting sqref="BQ6:BQ804">
    <cfRule type="cellIs" dxfId="118" priority="18491" operator="equal">
      <formula>"Produção e Intervalo"</formula>
    </cfRule>
    <cfRule type="cellIs" dxfId="117" priority="18492" operator="equal">
      <formula>"Aderente"</formula>
    </cfRule>
    <cfRule type="cellIs" dxfId="116" priority="18493" operator="equal">
      <formula>"Intervalo"</formula>
    </cfRule>
    <cfRule type="cellIs" dxfId="115" priority="18494" operator="equal">
      <formula>"Produção"</formula>
    </cfRule>
    <cfRule type="cellIs" dxfId="114" priority="18495" operator="equal">
      <formula>"ERRO"</formula>
    </cfRule>
  </conditionalFormatting>
  <conditionalFormatting sqref="BR6:BS804">
    <cfRule type="cellIs" dxfId="113" priority="18473" operator="equal">
      <formula>"*"</formula>
    </cfRule>
    <cfRule type="cellIs" dxfId="112" priority="18474" operator="greaterThanOrEqual">
      <formula>1</formula>
    </cfRule>
    <cfRule type="cellIs" dxfId="111" priority="18475" operator="lessThan">
      <formula>1</formula>
    </cfRule>
  </conditionalFormatting>
  <conditionalFormatting sqref="Y6:Z804">
    <cfRule type="cellIs" dxfId="110" priority="18421" operator="equal">
      <formula>"NÃO"</formula>
    </cfRule>
    <cfRule type="cellIs" dxfId="109" priority="18422" operator="equal">
      <formula>"SIM"</formula>
    </cfRule>
  </conditionalFormatting>
  <conditionalFormatting sqref="Y1047867:Y1048576">
    <cfRule type="cellIs" dxfId="108" priority="18302" operator="equal">
      <formula>"OPORTUNIDADE"</formula>
    </cfRule>
  </conditionalFormatting>
  <conditionalFormatting sqref="Y1047867:Y1048576">
    <cfRule type="cellIs" dxfId="107" priority="18300" operator="equal">
      <formula>"NÃO"</formula>
    </cfRule>
    <cfRule type="cellIs" dxfId="106" priority="18301" operator="equal">
      <formula>"SIM"</formula>
    </cfRule>
  </conditionalFormatting>
  <conditionalFormatting sqref="BK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67:BK804 BK53:BK56 BK58:BK65">
    <cfRule type="iconSet" priority="21767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4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6">
      <iconSet showValue="0">
        <cfvo type="percent" val="0"/>
        <cfvo type="num" val="1"/>
        <cfvo type="num" val="1" gte="0"/>
      </iconSet>
    </cfRule>
    <cfRule type="iconSet" priority="21807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K40:BK42 BJ25:BJ804">
    <cfRule type="iconSet" priority="21810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F6:F804 AI6:AI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1228</v>
      </c>
      <c r="C1" s="20" t="s">
        <v>1229</v>
      </c>
      <c r="E1" s="20" t="s">
        <v>1230</v>
      </c>
      <c r="G1" s="20" t="s">
        <v>1231</v>
      </c>
      <c r="H1" s="22"/>
      <c r="I1" s="20" t="s">
        <v>1232</v>
      </c>
      <c r="J1" s="22"/>
      <c r="K1" s="20" t="s">
        <v>1233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1234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1235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1236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1237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1238</v>
      </c>
      <c r="C4" s="28" t="s">
        <v>1229</v>
      </c>
      <c r="E4" s="22"/>
      <c r="H4" s="22"/>
      <c r="I4" s="28" t="s">
        <v>1123</v>
      </c>
      <c r="J4" s="22"/>
      <c r="K4" s="28" t="s">
        <v>1185</v>
      </c>
      <c r="L4" s="22"/>
      <c r="M4" s="28" t="s">
        <v>1239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1240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1241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1242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1243</v>
      </c>
      <c r="C13" s="2" t="s">
        <v>1244</v>
      </c>
      <c r="D13" s="2" t="s">
        <v>1245</v>
      </c>
      <c r="E13" s="2" t="s">
        <v>1246</v>
      </c>
      <c r="F13" s="2" t="s">
        <v>1247</v>
      </c>
      <c r="G13" s="2" t="s">
        <v>1143</v>
      </c>
      <c r="H13" s="2" t="s">
        <v>1049</v>
      </c>
      <c r="I13" s="2" t="s">
        <v>1160</v>
      </c>
      <c r="J13" s="2" t="s">
        <v>1248</v>
      </c>
      <c r="K13" s="2" t="s">
        <v>1056</v>
      </c>
      <c r="L13" s="2" t="s">
        <v>1109</v>
      </c>
      <c r="M13" s="2" t="s">
        <v>1249</v>
      </c>
      <c r="N13" s="2" t="s">
        <v>1170</v>
      </c>
      <c r="O13" s="2" t="s">
        <v>1250</v>
      </c>
      <c r="P13" s="2" t="s">
        <v>1085</v>
      </c>
      <c r="Q13" s="2" t="s">
        <v>1251</v>
      </c>
      <c r="R13" s="2" t="s">
        <v>1252</v>
      </c>
      <c r="S13" s="2" t="s">
        <v>1184</v>
      </c>
      <c r="T13" s="2" t="s">
        <v>1068</v>
      </c>
      <c r="U13" s="2" t="s">
        <v>1253</v>
      </c>
      <c r="V13" s="26" t="s">
        <v>1254</v>
      </c>
      <c r="W13" s="26" t="s">
        <v>1255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1256</v>
      </c>
      <c r="C14" s="28" t="s">
        <v>1257</v>
      </c>
      <c r="D14" s="28" t="s">
        <v>1258</v>
      </c>
      <c r="E14" s="28" t="s">
        <v>1258</v>
      </c>
      <c r="F14" s="28" t="s">
        <v>1144</v>
      </c>
      <c r="G14" s="28" t="s">
        <v>1144</v>
      </c>
      <c r="H14" s="28" t="s">
        <v>1076</v>
      </c>
      <c r="I14" s="28" t="s">
        <v>1161</v>
      </c>
      <c r="J14" s="28" t="s">
        <v>1259</v>
      </c>
      <c r="K14" s="28" t="s">
        <v>1149</v>
      </c>
      <c r="L14" s="28" t="s">
        <v>1260</v>
      </c>
      <c r="M14" s="28" t="s">
        <v>1260</v>
      </c>
      <c r="N14" s="28" t="s">
        <v>1260</v>
      </c>
      <c r="O14" s="28" t="s">
        <v>1260</v>
      </c>
      <c r="P14" s="28" t="s">
        <v>1085</v>
      </c>
      <c r="Q14" s="28" t="s">
        <v>1261</v>
      </c>
      <c r="R14" s="28" t="s">
        <v>1262</v>
      </c>
      <c r="S14" s="28" t="s">
        <v>1258</v>
      </c>
      <c r="T14" s="28" t="s">
        <v>1258</v>
      </c>
      <c r="U14" s="28" t="s">
        <v>1253</v>
      </c>
      <c r="V14" s="29" t="s">
        <v>1254</v>
      </c>
      <c r="W14" s="29" t="s">
        <v>1255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1263</v>
      </c>
      <c r="B15" s="28" t="s">
        <v>1264</v>
      </c>
      <c r="C15" s="28" t="str">
        <f>""</f>
        <v/>
      </c>
      <c r="D15" s="28"/>
      <c r="E15" s="28"/>
      <c r="F15" s="28"/>
      <c r="G15" s="28" t="s">
        <v>1265</v>
      </c>
      <c r="H15" s="28" t="s">
        <v>1050</v>
      </c>
      <c r="I15" s="28" t="s">
        <v>1266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1143</v>
      </c>
      <c r="R15" s="28" t="s">
        <v>1267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1258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1268</v>
      </c>
      <c r="L16" s="28"/>
      <c r="M16" s="28"/>
      <c r="N16" s="28"/>
      <c r="O16" s="28"/>
      <c r="P16" s="28"/>
      <c r="Q16" s="28"/>
      <c r="R16" s="28" t="s">
        <v>1269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1266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1270</v>
      </c>
      <c r="B28" s="25" t="s">
        <v>1271</v>
      </c>
      <c r="C28" s="25" t="s">
        <v>1272</v>
      </c>
      <c r="D28" s="25" t="s">
        <v>1273</v>
      </c>
      <c r="E28" s="25" t="s">
        <v>1274</v>
      </c>
      <c r="F28" s="25" t="s">
        <v>1275</v>
      </c>
      <c r="G28" s="25" t="s">
        <v>1276</v>
      </c>
      <c r="H28" s="25" t="s">
        <v>1277</v>
      </c>
      <c r="I28" s="25" t="s">
        <v>1278</v>
      </c>
      <c r="J28" s="25" t="s">
        <v>1279</v>
      </c>
      <c r="K28" s="25" t="s">
        <v>1280</v>
      </c>
      <c r="L28" s="25" t="s">
        <v>1281</v>
      </c>
      <c r="M28" s="25" t="s">
        <v>1282</v>
      </c>
      <c r="N28" s="25" t="s">
        <v>1283</v>
      </c>
      <c r="O28" s="25" t="s">
        <v>1284</v>
      </c>
      <c r="P28" s="25" t="s">
        <v>1285</v>
      </c>
      <c r="Q28" s="25" t="s">
        <v>1286</v>
      </c>
      <c r="R28" s="25" t="s">
        <v>1287</v>
      </c>
      <c r="S28" s="25" t="s">
        <v>1288</v>
      </c>
      <c r="T28" s="25" t="s">
        <v>1289</v>
      </c>
      <c r="U28" s="25" t="s">
        <v>1290</v>
      </c>
      <c r="V28" s="25" t="s">
        <v>1291</v>
      </c>
      <c r="W28" s="25" t="s">
        <v>1292</v>
      </c>
      <c r="X28" s="25" t="s">
        <v>1293</v>
      </c>
      <c r="Y28" s="25" t="s">
        <v>1294</v>
      </c>
      <c r="Z28" s="25" t="s">
        <v>1295</v>
      </c>
      <c r="AA28" s="25" t="s">
        <v>1296</v>
      </c>
      <c r="AB28" s="25" t="s">
        <v>1297</v>
      </c>
      <c r="AC28" s="25" t="s">
        <v>1298</v>
      </c>
      <c r="AD28" s="25" t="s">
        <v>1299</v>
      </c>
      <c r="AE28" s="25" t="s">
        <v>1300</v>
      </c>
      <c r="AF28" s="25" t="s">
        <v>1301</v>
      </c>
      <c r="AG28" s="25" t="s">
        <v>1302</v>
      </c>
      <c r="AH28" s="25" t="s">
        <v>1303</v>
      </c>
      <c r="AI28" s="25" t="s">
        <v>1304</v>
      </c>
      <c r="AJ28" s="25" t="s">
        <v>1305</v>
      </c>
      <c r="AK28" s="25" t="s">
        <v>1306</v>
      </c>
      <c r="AL28" s="25" t="s">
        <v>1307</v>
      </c>
      <c r="AM28" s="25" t="s">
        <v>1308</v>
      </c>
      <c r="AN28" s="30" t="s">
        <v>1309</v>
      </c>
      <c r="AO28" s="30" t="s">
        <v>1310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1311</v>
      </c>
      <c r="C29" s="28" t="s">
        <v>1312</v>
      </c>
      <c r="D29" s="28" t="s">
        <v>1144</v>
      </c>
      <c r="E29" s="28" t="s">
        <v>1264</v>
      </c>
      <c r="F29" s="28" t="s">
        <v>1313</v>
      </c>
      <c r="G29" s="28" t="s">
        <v>1314</v>
      </c>
      <c r="H29" s="28" t="s">
        <v>1315</v>
      </c>
      <c r="I29" s="28" t="s">
        <v>1111</v>
      </c>
      <c r="J29" s="28" t="s">
        <v>1062</v>
      </c>
      <c r="K29" s="28" t="s">
        <v>1062</v>
      </c>
      <c r="L29" s="28" t="s">
        <v>1316</v>
      </c>
      <c r="M29" s="28" t="s">
        <v>1051</v>
      </c>
      <c r="N29" s="28" t="s">
        <v>1317</v>
      </c>
      <c r="O29" s="28" t="s">
        <v>1318</v>
      </c>
      <c r="P29" s="28" t="s">
        <v>1319</v>
      </c>
      <c r="Q29" s="28" t="s">
        <v>1320</v>
      </c>
      <c r="R29" s="28" t="s">
        <v>1321</v>
      </c>
      <c r="S29" s="28" t="s">
        <v>1322</v>
      </c>
      <c r="T29" s="28" t="s">
        <v>1323</v>
      </c>
      <c r="U29" s="28" t="s">
        <v>1162</v>
      </c>
      <c r="V29" s="28" t="s">
        <v>1323</v>
      </c>
      <c r="W29" s="28" t="s">
        <v>1162</v>
      </c>
      <c r="X29" s="28" t="s">
        <v>1324</v>
      </c>
      <c r="Y29" s="28" t="s">
        <v>1162</v>
      </c>
      <c r="Z29" s="28" t="s">
        <v>1323</v>
      </c>
      <c r="AA29" s="28" t="s">
        <v>1162</v>
      </c>
      <c r="AB29" s="28" t="s">
        <v>1085</v>
      </c>
      <c r="AC29" s="28" t="s">
        <v>1325</v>
      </c>
      <c r="AD29" s="28" t="s">
        <v>1326</v>
      </c>
      <c r="AE29" s="28" t="s">
        <v>1327</v>
      </c>
      <c r="AF29" s="28" t="s">
        <v>1269</v>
      </c>
      <c r="AG29" s="28" t="s">
        <v>1267</v>
      </c>
      <c r="AH29" s="28" t="s">
        <v>1328</v>
      </c>
      <c r="AI29" s="28" t="s">
        <v>1329</v>
      </c>
      <c r="AJ29" s="28" t="s">
        <v>1062</v>
      </c>
      <c r="AK29" s="28" t="s">
        <v>1329</v>
      </c>
      <c r="AL29" s="28" t="s">
        <v>1062</v>
      </c>
      <c r="AM29" s="28" t="s">
        <v>1253</v>
      </c>
      <c r="AN29" s="29" t="s">
        <v>1254</v>
      </c>
      <c r="AO29" s="29" t="s">
        <v>1255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1265</v>
      </c>
      <c r="E30" s="28"/>
      <c r="F30" s="28" t="s">
        <v>1330</v>
      </c>
      <c r="G30" s="28" t="s">
        <v>1331</v>
      </c>
      <c r="H30" s="28" t="s">
        <v>1332</v>
      </c>
      <c r="I30" s="28" t="s">
        <v>1333</v>
      </c>
      <c r="J30" s="28"/>
      <c r="K30" s="28"/>
      <c r="L30" s="28" t="s">
        <v>1334</v>
      </c>
      <c r="M30" s="28" t="s">
        <v>1335</v>
      </c>
      <c r="N30" s="28" t="s">
        <v>1111</v>
      </c>
      <c r="O30" s="28" t="s">
        <v>1336</v>
      </c>
      <c r="P30" s="28" t="s">
        <v>1337</v>
      </c>
      <c r="Q30" s="28" t="s">
        <v>1166</v>
      </c>
      <c r="R30" s="28"/>
      <c r="S30" s="28" t="s">
        <v>1320</v>
      </c>
      <c r="T30" s="28" t="s">
        <v>1338</v>
      </c>
      <c r="U30" s="28" t="s">
        <v>1111</v>
      </c>
      <c r="V30" s="28" t="s">
        <v>1338</v>
      </c>
      <c r="W30" s="28" t="s">
        <v>1111</v>
      </c>
      <c r="X30" s="28" t="s">
        <v>1338</v>
      </c>
      <c r="Y30" s="28" t="s">
        <v>1111</v>
      </c>
      <c r="Z30" s="28" t="s">
        <v>1338</v>
      </c>
      <c r="AA30" s="28" t="s">
        <v>1339</v>
      </c>
      <c r="AB30" s="28"/>
      <c r="AC30" s="28"/>
      <c r="AD30" s="28"/>
      <c r="AE30" s="28" t="s">
        <v>1340</v>
      </c>
      <c r="AF30" s="28"/>
      <c r="AG30" s="28"/>
      <c r="AH30" s="28"/>
      <c r="AI30" s="28" t="s">
        <v>1341</v>
      </c>
      <c r="AJ30" s="28" t="s">
        <v>1342</v>
      </c>
      <c r="AK30" s="28" t="s">
        <v>1341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1343</v>
      </c>
      <c r="E31" s="28"/>
      <c r="F31" s="28"/>
      <c r="G31" s="28"/>
      <c r="H31" s="28"/>
      <c r="I31" s="28"/>
      <c r="J31" s="28"/>
      <c r="K31" s="28"/>
      <c r="L31" s="28" t="s">
        <v>1344</v>
      </c>
      <c r="M31" s="28" t="s">
        <v>1345</v>
      </c>
      <c r="N31" s="28" t="s">
        <v>1162</v>
      </c>
      <c r="O31" s="28" t="s">
        <v>1346</v>
      </c>
      <c r="P31" s="28" t="s">
        <v>1347</v>
      </c>
      <c r="Q31" s="28" t="s">
        <v>1348</v>
      </c>
      <c r="R31" s="28"/>
      <c r="S31" s="28" t="s">
        <v>1166</v>
      </c>
      <c r="T31" s="28"/>
      <c r="U31" s="28" t="s">
        <v>1349</v>
      </c>
      <c r="V31" s="28"/>
      <c r="W31" s="28" t="s">
        <v>1349</v>
      </c>
      <c r="X31" s="28"/>
      <c r="Y31" s="28" t="s">
        <v>1349</v>
      </c>
      <c r="Z31" s="28"/>
      <c r="AA31" s="28" t="s">
        <v>1349</v>
      </c>
      <c r="AB31" s="28"/>
      <c r="AC31" s="28"/>
      <c r="AD31" s="28"/>
      <c r="AE31" s="28" t="s">
        <v>1350</v>
      </c>
      <c r="AF31" s="28"/>
      <c r="AG31" s="28"/>
      <c r="AH31" s="28"/>
      <c r="AI31" s="28" t="s">
        <v>1351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1352</v>
      </c>
      <c r="E32" s="28"/>
      <c r="F32" s="28"/>
      <c r="G32" s="28"/>
      <c r="H32" s="28"/>
      <c r="I32" s="28"/>
      <c r="J32" s="28"/>
      <c r="K32" s="28"/>
      <c r="L32" s="28" t="s">
        <v>1353</v>
      </c>
      <c r="M32" s="28"/>
      <c r="N32" s="28"/>
      <c r="O32" s="28"/>
      <c r="P32" s="28" t="s">
        <v>1354</v>
      </c>
      <c r="Q32" s="28" t="s">
        <v>1355</v>
      </c>
      <c r="R32" s="28"/>
      <c r="S32" s="28" t="s">
        <v>1348</v>
      </c>
      <c r="T32" s="28"/>
      <c r="U32" s="28" t="s">
        <v>1356</v>
      </c>
      <c r="V32" s="28"/>
      <c r="W32" s="28" t="s">
        <v>1356</v>
      </c>
      <c r="X32" s="28"/>
      <c r="Y32" s="28" t="s">
        <v>1356</v>
      </c>
      <c r="Z32" s="28"/>
      <c r="AA32" s="28" t="s">
        <v>1356</v>
      </c>
      <c r="AB32" s="28"/>
      <c r="AC32" s="28"/>
      <c r="AD32" s="28"/>
      <c r="AE32" s="28"/>
      <c r="AF32" s="28"/>
      <c r="AG32" s="28"/>
      <c r="AH32" s="28"/>
      <c r="AI32" s="28" t="s">
        <v>1344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1357</v>
      </c>
      <c r="E33" s="28"/>
      <c r="F33" s="28"/>
      <c r="G33" s="28"/>
      <c r="H33" s="28"/>
      <c r="I33" s="28"/>
      <c r="J33" s="28"/>
      <c r="K33" s="28"/>
      <c r="L33" s="28" t="s">
        <v>1358</v>
      </c>
      <c r="M33" s="28"/>
      <c r="N33" s="28"/>
      <c r="O33" s="28"/>
      <c r="P33" s="28"/>
      <c r="Q33" s="28" t="s">
        <v>1058</v>
      </c>
      <c r="R33" s="28"/>
      <c r="S33" s="28" t="s">
        <v>1355</v>
      </c>
      <c r="T33" s="28"/>
      <c r="U33" s="28" t="s">
        <v>1359</v>
      </c>
      <c r="V33" s="28"/>
      <c r="W33" s="28" t="s">
        <v>1359</v>
      </c>
      <c r="X33" s="28"/>
      <c r="Y33" s="28" t="s">
        <v>1359</v>
      </c>
      <c r="Z33" s="28"/>
      <c r="AA33" s="28" t="s">
        <v>1359</v>
      </c>
      <c r="AB33" s="28"/>
      <c r="AC33" s="28"/>
      <c r="AD33" s="28"/>
      <c r="AE33" s="28"/>
      <c r="AF33" s="28"/>
      <c r="AG33" s="28"/>
      <c r="AH33" s="28"/>
      <c r="AI33" s="28" t="s">
        <v>1358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1360</v>
      </c>
      <c r="M34" s="28"/>
      <c r="N34" s="28"/>
      <c r="O34" s="28"/>
      <c r="P34" s="28"/>
      <c r="Q34" s="28" t="s">
        <v>1361</v>
      </c>
      <c r="R34" s="28"/>
      <c r="S34" s="28" t="s">
        <v>1058</v>
      </c>
      <c r="T34" s="28"/>
      <c r="U34" s="28" t="s">
        <v>1362</v>
      </c>
      <c r="V34" s="28"/>
      <c r="W34" s="28" t="s">
        <v>1362</v>
      </c>
      <c r="X34" s="28"/>
      <c r="Y34" s="28" t="s">
        <v>1362</v>
      </c>
      <c r="Z34" s="28"/>
      <c r="AA34" s="28" t="s">
        <v>1362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1363</v>
      </c>
      <c r="R35" s="28"/>
      <c r="S35" s="28" t="s">
        <v>1361</v>
      </c>
      <c r="T35" s="28"/>
      <c r="U35" s="28" t="s">
        <v>1364</v>
      </c>
      <c r="V35" s="28"/>
      <c r="W35" s="28" t="s">
        <v>1364</v>
      </c>
      <c r="X35" s="28"/>
      <c r="Y35" s="28" t="s">
        <v>1364</v>
      </c>
      <c r="Z35" s="28"/>
      <c r="AA35" s="28" t="s">
        <v>1364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1365</v>
      </c>
      <c r="R36" s="28"/>
      <c r="S36" s="28" t="s">
        <v>1363</v>
      </c>
      <c r="T36" s="28"/>
      <c r="U36" s="28" t="s">
        <v>1366</v>
      </c>
      <c r="V36" s="28"/>
      <c r="W36" s="28" t="s">
        <v>1366</v>
      </c>
      <c r="X36" s="28"/>
      <c r="Y36" s="28" t="s">
        <v>1366</v>
      </c>
      <c r="Z36" s="28"/>
      <c r="AA36" s="28" t="s">
        <v>1366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1367</v>
      </c>
      <c r="R37" s="28"/>
      <c r="S37" s="28" t="s">
        <v>1365</v>
      </c>
      <c r="T37" s="28"/>
      <c r="U37" s="28" t="s">
        <v>1353</v>
      </c>
      <c r="V37" s="28"/>
      <c r="W37" s="28" t="s">
        <v>1353</v>
      </c>
      <c r="X37" s="28"/>
      <c r="Y37" s="28" t="s">
        <v>1353</v>
      </c>
      <c r="Z37" s="28"/>
      <c r="AA37" s="28" t="s">
        <v>1353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1368</v>
      </c>
      <c r="R38" s="28"/>
      <c r="S38" s="28" t="s">
        <v>1367</v>
      </c>
      <c r="T38" s="28"/>
      <c r="U38" s="28" t="s">
        <v>1369</v>
      </c>
      <c r="V38" s="28"/>
      <c r="W38" s="28" t="s">
        <v>1369</v>
      </c>
      <c r="X38" s="28"/>
      <c r="Y38" s="28" t="s">
        <v>1369</v>
      </c>
      <c r="Z38" s="28"/>
      <c r="AA38" s="28" t="s">
        <v>1369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1370</v>
      </c>
      <c r="R39" s="28"/>
      <c r="S39" s="31" t="s">
        <v>1368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1371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1372</v>
      </c>
      <c r="C3" s="220" t="s">
        <v>1373</v>
      </c>
      <c r="D3" s="220" t="s">
        <v>1374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1375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1376</v>
      </c>
      <c r="E3" s="186" t="s">
        <v>1377</v>
      </c>
      <c r="F3" s="186" t="s">
        <v>1378</v>
      </c>
      <c r="G3" s="186" t="s">
        <v>1379</v>
      </c>
      <c r="H3" s="186" t="s">
        <v>1380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1381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1382</v>
      </c>
      <c r="D10" s="187">
        <v>9049</v>
      </c>
      <c r="E10" s="188">
        <v>46044</v>
      </c>
      <c r="F10" s="187" t="s">
        <v>1383</v>
      </c>
      <c r="G10" s="187" t="s">
        <v>1384</v>
      </c>
      <c r="H10" s="187"/>
    </row>
    <row r="11" spans="3:8">
      <c r="C11" s="187" t="s">
        <v>1382</v>
      </c>
      <c r="D11" s="187">
        <v>9044</v>
      </c>
      <c r="E11" s="188">
        <v>46044</v>
      </c>
      <c r="F11" s="187" t="s">
        <v>1385</v>
      </c>
      <c r="G11" s="187" t="s">
        <v>1386</v>
      </c>
      <c r="H11" s="187"/>
    </row>
    <row r="12" spans="3:8">
      <c r="C12" s="187" t="s">
        <v>1382</v>
      </c>
      <c r="D12" s="187">
        <v>762</v>
      </c>
      <c r="E12" s="188">
        <v>46044</v>
      </c>
      <c r="F12" s="187" t="s">
        <v>1387</v>
      </c>
      <c r="G12" s="187" t="s">
        <v>1386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1388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1389</v>
      </c>
      <c r="C4" s="191" t="s">
        <v>1390</v>
      </c>
      <c r="D4" s="191" t="s">
        <v>1391</v>
      </c>
      <c r="E4" s="191" t="s">
        <v>1392</v>
      </c>
      <c r="F4" s="191" t="s">
        <v>4</v>
      </c>
      <c r="G4" s="191" t="s">
        <v>1393</v>
      </c>
    </row>
    <row r="5" spans="2:7">
      <c r="B5" s="192" t="s">
        <v>1394</v>
      </c>
      <c r="C5" s="192">
        <v>309525</v>
      </c>
      <c r="D5" s="192" t="s">
        <v>1395</v>
      </c>
      <c r="E5" s="192" t="s">
        <v>840</v>
      </c>
      <c r="F5" s="192" t="s">
        <v>1396</v>
      </c>
      <c r="G5" s="193">
        <v>46296</v>
      </c>
    </row>
    <row r="6" spans="2:7">
      <c r="B6" s="192" t="s">
        <v>1397</v>
      </c>
      <c r="C6" s="192">
        <v>257410</v>
      </c>
      <c r="D6" s="192" t="s">
        <v>1398</v>
      </c>
      <c r="E6" s="192" t="s">
        <v>840</v>
      </c>
      <c r="F6" s="192" t="s">
        <v>1396</v>
      </c>
      <c r="G6" s="193"/>
    </row>
    <row r="7" spans="2:7">
      <c r="B7" s="192" t="s">
        <v>1092</v>
      </c>
      <c r="C7" s="192">
        <v>256875</v>
      </c>
      <c r="D7" s="192" t="s">
        <v>1399</v>
      </c>
      <c r="E7" s="192" t="s">
        <v>840</v>
      </c>
      <c r="F7" s="192" t="s">
        <v>1396</v>
      </c>
      <c r="G7" s="193">
        <v>46296</v>
      </c>
    </row>
    <row r="8" spans="2:7">
      <c r="B8" s="192" t="s">
        <v>1400</v>
      </c>
      <c r="C8" s="192">
        <v>257278</v>
      </c>
      <c r="D8" s="192" t="s">
        <v>1401</v>
      </c>
      <c r="E8" s="192" t="s">
        <v>831</v>
      </c>
      <c r="F8" s="192" t="s">
        <v>1402</v>
      </c>
      <c r="G8" s="193">
        <v>46235</v>
      </c>
    </row>
    <row r="9" spans="2:7">
      <c r="B9" s="192" t="s">
        <v>1403</v>
      </c>
      <c r="C9" s="192">
        <v>257033</v>
      </c>
      <c r="D9" s="192" t="s">
        <v>1404</v>
      </c>
      <c r="E9" s="192" t="s">
        <v>831</v>
      </c>
      <c r="F9" s="192" t="s">
        <v>21</v>
      </c>
      <c r="G9" s="192" t="s">
        <v>1405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1406</v>
      </c>
      <c r="C2" s="83" t="s">
        <v>978</v>
      </c>
      <c r="D2" s="83" t="s">
        <v>980</v>
      </c>
      <c r="E2" s="83" t="s">
        <v>1407</v>
      </c>
      <c r="F2" s="83" t="s">
        <v>1408</v>
      </c>
      <c r="G2" s="83" t="s">
        <v>1409</v>
      </c>
      <c r="H2" s="83" t="s">
        <v>1410</v>
      </c>
      <c r="I2" s="83" t="s">
        <v>1411</v>
      </c>
      <c r="J2" s="83" t="s">
        <v>1412</v>
      </c>
      <c r="K2" s="109" t="s">
        <v>1413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OPORTUNIDADE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OPORTUNIDADE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>
        <f>IF(FN_MC!B66="","*",FN_MC!B66)</f>
        <v>46085</v>
      </c>
      <c r="D59" s="101" t="str">
        <f>IF(FN_MC!D66="","*",FN_MC!D66)</f>
        <v>E14</v>
      </c>
      <c r="E59" s="101" t="str">
        <f>IF(FN_MC!H66="","*",FN_MC!H66)</f>
        <v>PSS2</v>
      </c>
      <c r="F59" s="114" t="str">
        <f>IF(FN_MC!M66="","*",FN_MC!M66)</f>
        <v>PSS-PIT</v>
      </c>
      <c r="G59" s="101" t="str">
        <f>IF(FN_MC!I66="","*",FN_MC!I66)</f>
        <v>PIT2</v>
      </c>
      <c r="H59" s="101" t="str">
        <f>IF(FN_MC!AB66="","*",FN_MC!AB66)</f>
        <v>FIXO</v>
      </c>
      <c r="I59" s="101" t="str">
        <f>IF(FN_MC!AC66="","*",FN_MC!AC66)</f>
        <v>*</v>
      </c>
      <c r="J59" s="102">
        <f>IF(FN_MC!AA66="","*",FN_MC!AA66)</f>
        <v>1</v>
      </c>
      <c r="K59" s="112">
        <f>IF(FN_MC!AD66="","*",FN_MC!AD66)</f>
        <v>0.91666666666666663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>
        <f>IF(FN_MC!B68="","*",FN_MC!B68)</f>
        <v>46086</v>
      </c>
      <c r="D61" s="101" t="str">
        <f>IF(FN_MC!D68="","*",FN_MC!D68)</f>
        <v>A60</v>
      </c>
      <c r="E61" s="101" t="str">
        <f>IF(FN_MC!H68="","*",FN_MC!H68)</f>
        <v>TGR512</v>
      </c>
      <c r="F61" s="114" t="str">
        <f>IF(FN_MC!M68="","*",FN_MC!M68)</f>
        <v>TGR-TRO</v>
      </c>
      <c r="G61" s="101" t="str">
        <f>IF(FN_MC!I68="","*",FN_MC!I68)</f>
        <v>744TEX</v>
      </c>
      <c r="H61" s="101" t="str">
        <f>IF(FN_MC!AB68="","*",FN_MC!AB68)</f>
        <v>FIXO</v>
      </c>
      <c r="I61" s="101" t="str">
        <f>IF(FN_MC!AC68="","*",FN_MC!AC68)</f>
        <v>*</v>
      </c>
      <c r="J61" s="102">
        <f>IF(FN_MC!AA68="","*",FN_MC!AA68)</f>
        <v>1</v>
      </c>
      <c r="K61" s="112">
        <f>IF(FN_MC!AD68="","*",FN_MC!AD68)</f>
        <v>0.29166666666666669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>
        <f>IF(FN_MC!B70="","*",FN_MC!B70)</f>
        <v>46086</v>
      </c>
      <c r="D63" s="101" t="str">
        <f>IF(FN_MC!D70="","*",FN_MC!D70)</f>
        <v>W70</v>
      </c>
      <c r="E63" s="101" t="str">
        <f>IF(FN_MC!H70="","*",FN_MC!H70)</f>
        <v>TGR2</v>
      </c>
      <c r="F63" s="114" t="str">
        <f>IF(FN_MC!M70="","*",FN_MC!M70)</f>
        <v>TPC-TVL</v>
      </c>
      <c r="G63" s="101" t="str">
        <f>IF(FN_MC!I70="","*",FN_MC!I70)</f>
        <v>TGR2</v>
      </c>
      <c r="H63" s="101" t="str">
        <f>IF(FN_MC!AB70="","*",FN_MC!AB70)</f>
        <v>FIXO</v>
      </c>
      <c r="I63" s="101" t="str">
        <f>IF(FN_MC!AC70="","*",FN_MC!AC70)</f>
        <v>*</v>
      </c>
      <c r="J63" s="102" t="str">
        <f>IF(FN_MC!AA70="","*",FN_MC!AA70)</f>
        <v>2 Enio e Daniel</v>
      </c>
      <c r="K63" s="112">
        <f>IF(FN_MC!AD70="","*",FN_MC!AD70)</f>
        <v>0.29166666666666669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>
        <f>IF(FN_MC!B72="","*",FN_MC!B72)</f>
        <v>46086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>
        <f>IF(FN_MC!B73="","*",FN_MC!B73)</f>
        <v>46086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>
        <f>IF(FN_MC!B74="","*",FN_MC!B74)</f>
        <v>46086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>
        <f>IF(FN_MC!B75="","*",FN_MC!B75)</f>
        <v>46086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>
        <f>IF(FN_MC!B76="","*",FN_MC!B76)</f>
        <v>46086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>
        <f>IF(FN_MC!B77="","*",FN_MC!B77)</f>
        <v>46086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>
        <f>IF(FN_MC!B78="","*",FN_MC!B78)</f>
        <v>46086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V913" sqref="A906:V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1414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1415</v>
      </c>
      <c r="B2" s="91" t="s">
        <v>1416</v>
      </c>
      <c r="C2" s="91" t="s">
        <v>598</v>
      </c>
      <c r="D2" s="92" t="s">
        <v>993</v>
      </c>
      <c r="E2" s="92" t="s">
        <v>4</v>
      </c>
      <c r="F2" s="92" t="s">
        <v>1417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1418</v>
      </c>
      <c r="T2" s="94" t="s">
        <v>996</v>
      </c>
      <c r="U2" s="90">
        <f ca="1">TODAY()-1</f>
        <v>46084</v>
      </c>
      <c r="V2" s="90">
        <f ca="1">U2-1</f>
        <v>46083</v>
      </c>
      <c r="W2" s="90">
        <f ca="1">V2-1</f>
        <v>46082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1835</v>
      </c>
      <c r="V5" s="98">
        <f ca="1">_xlfn.XLOOKUP(G5&amp;$V$2,BS_CONTROLE[CHAVE],BS_CONTROLE[Quantidade_11],"-")</f>
        <v>905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1099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45910</v>
      </c>
      <c r="V7" s="98">
        <f ca="1">_xlfn.XLOOKUP(G7&amp;$V$2,BS_CONTROLE[CHAVE],BS_CONTROLE[Quantidade_11],"-")</f>
        <v>43820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20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130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1835</v>
      </c>
      <c r="V17" s="98">
        <f ca="1">_xlfn.XLOOKUP(G17&amp;$V$2,BS_CONTROLE[CHAVE],BS_CONTROLE[Quantidade_11],"-")</f>
        <v>905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>
        <f ca="1">_xlfn.XLOOKUP(G18&amp;$V$2,BS_CONTROLE[CHAVE],BS_CONTROLE[Quantidade_11],"-")</f>
        <v>2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2</v>
      </c>
      <c r="V19" s="98">
        <f ca="1">_xlfn.XLOOKUP(G19&amp;$V$2,BS_CONTROLE[CHAVE],BS_CONTROLE[Quantidade_11],"-")</f>
        <v>4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45910</v>
      </c>
      <c r="V20" s="98">
        <f ca="1">_xlfn.XLOOKUP(G20&amp;$V$2,BS_CONTROLE[CHAVE],BS_CONTROLE[Quantidade_11],"-")</f>
        <v>43820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8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8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20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1835</v>
      </c>
      <c r="V36" s="98">
        <f ca="1">_xlfn.XLOOKUP(G36&amp;$V$2,BS_CONTROLE[CHAVE],BS_CONTROLE[Quantidade_11],"-")</f>
        <v>905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0</v>
      </c>
      <c r="V37" s="98">
        <f ca="1">_xlfn.XLOOKUP(G37&amp;$V$2,BS_CONTROLE[CHAVE],BS_CONTROLE[Quantidade_11],"-")</f>
        <v>1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1099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>
        <f ca="1">_xlfn.XLOOKUP(G39&amp;$U$2,BS_CONTROLE[CHAVE],BS_CONTROLE[Quantidade_11],"-")</f>
        <v>2</v>
      </c>
      <c r="V39" s="98">
        <f ca="1">_xlfn.XLOOKUP(G39&amp;$V$2,BS_CONTROLE[CHAVE],BS_CONTROLE[Quantidade_11],"-")</f>
        <v>2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2</v>
      </c>
      <c r="V43" s="98">
        <f ca="1">_xlfn.XLOOKUP(G43&amp;$V$2,BS_CONTROLE[CHAVE],BS_CONTROLE[Quantidade_11],"-")</f>
        <v>4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>
        <f ca="1">_xlfn.XLOOKUP(G45&amp;$U$2,BS_CONTROLE[CHAVE],BS_CONTROLE[Quantidade_11],"-")</f>
        <v>125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>
        <f ca="1">_xlfn.XLOOKUP(G46&amp;$U$2,BS_CONTROLE[CHAVE],BS_CONTROLE[Quantidade_11],"-")</f>
        <v>12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45910</v>
      </c>
      <c r="V47" s="98">
        <f ca="1">_xlfn.XLOOKUP(G47&amp;$V$2,BS_CONTROLE[CHAVE],BS_CONTROLE[Quantidade_11],"-")</f>
        <v>43820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20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1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1835</v>
      </c>
      <c r="V55" s="98">
        <f ca="1">_xlfn.XLOOKUP(G55&amp;$V$2,BS_CONTROLE[CHAVE],BS_CONTROLE[Quantidade_11],"-")</f>
        <v>905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4.1666666666666664E-2</v>
      </c>
      <c r="R56" s="96" t="str">
        <f>IF(FN_MC!Q59="","*",CONCATENATE(FN_MC!Q59," ",FN_MC!R59))</f>
        <v>600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1099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130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2</v>
      </c>
      <c r="V62" s="98">
        <f ca="1">_xlfn.XLOOKUP(G62&amp;$V$2,BS_CONTROLE[CHAVE],BS_CONTROLE[Quantidade_11],"-")</f>
        <v>4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Extra</v>
      </c>
      <c r="C63" s="95" t="str">
        <f>IF(FN_MC!Z66="","*",FN_MC!Z66)</f>
        <v>*</v>
      </c>
      <c r="D63" s="96" t="str">
        <f>IF(FN_MC!S66="","*",FN_MC!S66)</f>
        <v>MALHA CENTRAL</v>
      </c>
      <c r="E63" s="96" t="str">
        <f>IF(FN_MC!T66="","*",FN_MC!T66)</f>
        <v>PRV-POV</v>
      </c>
      <c r="F63" s="96">
        <f>IF(FN_MC!B66="","*",FN_MC!B66)</f>
        <v>46085</v>
      </c>
      <c r="G63" s="96" t="str">
        <f>IF(FN_MC!D66="","*",FN_MC!D66)</f>
        <v>E14</v>
      </c>
      <c r="H63" s="96" t="str">
        <f>IF(FN_MC!F66="","*",FN_MC!F66)</f>
        <v>MECANIZAÇÃO - ESMERILHADORA</v>
      </c>
      <c r="I63" s="96" t="str">
        <f>IF(FN_MC!H66="","*",FN_MC!H66)</f>
        <v>PSS2</v>
      </c>
      <c r="J63" s="96" t="str">
        <f>IF(FN_MC!I66="","*",FN_MC!I66)</f>
        <v>PIT2</v>
      </c>
      <c r="K63" s="96" t="str">
        <f>IF(FN_MC!M66="","*",FN_MC!M66)</f>
        <v>PSS-PIT</v>
      </c>
      <c r="L63" s="196" t="str">
        <f>IF(FN_MC!N66="","*",FN_MC!N66)</f>
        <v>PSSPIT</v>
      </c>
      <c r="M63" s="97">
        <f>IF(FN_MC!J66="","*",FN_MC!J66)</f>
        <v>103</v>
      </c>
      <c r="N63" s="183">
        <f>IF(FN_MC!K66="","*",FN_MC!K66)</f>
        <v>2031</v>
      </c>
      <c r="O63" s="183" t="str">
        <f>IF(FN_MC!L66="","*",FN_MC!L66)</f>
        <v>-</v>
      </c>
      <c r="P63" s="107">
        <f>IF(FN_MC!O66="","*",FN_MC!O66)</f>
        <v>0.99930555555555556</v>
      </c>
      <c r="Q63" s="107">
        <f>IF(FN_MC!P66="","*",FN_MC!P66)</f>
        <v>4.1666666666666664E-2</v>
      </c>
      <c r="R63" s="96" t="str">
        <f>IF(FN_MC!Q66="","*",CONCATENATE(FN_MC!Q66," ",FN_MC!R66))</f>
        <v>50000 M</v>
      </c>
      <c r="S63" s="96" t="str">
        <f>IF(FN_MC!V66="","*",FN_MC!V66)</f>
        <v>Fernanda</v>
      </c>
      <c r="T63" s="96" t="str">
        <f>IF(FN_MC!W66="","*",FN_MC!W66)</f>
        <v>Esmerilhamento</v>
      </c>
      <c r="U63" s="98">
        <f ca="1">_xlfn.XLOOKUP(G63&amp;$U$2,BS_CONTROLE[CHAVE],BS_CONTROLE[Quantidade_11],"-")</f>
        <v>45910</v>
      </c>
      <c r="V63" s="98">
        <f ca="1">_xlfn.XLOOKUP(G63&amp;$V$2,BS_CONTROLE[CHAVE],BS_CONTROLE[Quantidade_11],"-")</f>
        <v>43820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TGR-TRO</v>
      </c>
      <c r="F65" s="96">
        <f>IF(FN_MC!B68="","*",FN_MC!B68)</f>
        <v>46086</v>
      </c>
      <c r="G65" s="96" t="str">
        <f>IF(FN_MC!D68="","*",FN_MC!D68)</f>
        <v>A60</v>
      </c>
      <c r="H65" s="96" t="str">
        <f>IF(FN_MC!F68="","*",FN_MC!F68)</f>
        <v>DETECÇÃO - RONDA 7 DIAS</v>
      </c>
      <c r="I65" s="96" t="str">
        <f>IF(FN_MC!H68="","*",FN_MC!H68)</f>
        <v>TGR512</v>
      </c>
      <c r="J65" s="96" t="str">
        <f>IF(FN_MC!I68="","*",FN_MC!I68)</f>
        <v>744TEX</v>
      </c>
      <c r="K65" s="96" t="str">
        <f>IF(FN_MC!M68="","*",FN_MC!M68)</f>
        <v>TGR-TRO</v>
      </c>
      <c r="L65" s="196" t="str">
        <f>IF(FN_MC!N68="","*",FN_MC!N68)</f>
        <v>TGRTRO</v>
      </c>
      <c r="M65" s="97">
        <f>IF(FN_MC!J68="","*",FN_MC!J68)</f>
        <v>98</v>
      </c>
      <c r="N65" s="183">
        <f>IF(FN_MC!K68="","*",FN_MC!K68)</f>
        <v>503</v>
      </c>
      <c r="O65" s="183" t="str">
        <f>IF(FN_MC!L68="","*",FN_MC!L68)</f>
        <v>-</v>
      </c>
      <c r="P65" s="107">
        <f>IF(FN_MC!O68="","*",FN_MC!O68)</f>
        <v>0.33333333333333331</v>
      </c>
      <c r="Q65" s="107">
        <f>IF(FN_MC!P68="","*",FN_MC!P68)</f>
        <v>4.1666666666666664E-2</v>
      </c>
      <c r="R65" s="96" t="str">
        <f>IF(FN_MC!Q68="","*",CONCATENATE(FN_MC!Q68," ",FN_MC!R68))</f>
        <v>250 KM</v>
      </c>
      <c r="S65" s="96" t="str">
        <f>IF(FN_MC!V68="","*",FN_MC!V68)</f>
        <v>Daniel</v>
      </c>
      <c r="T65" s="96" t="str">
        <f>IF(FN_MC!W68="","*",FN_MC!W68)</f>
        <v>Ronda 7 dias de TMI-TIN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130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TCS-TGR</v>
      </c>
      <c r="F67" s="96">
        <f>IF(FN_MC!B70="","*",FN_MC!B70)</f>
        <v>46086</v>
      </c>
      <c r="G67" s="96" t="str">
        <f>IF(FN_MC!D70="","*",FN_MC!D70)</f>
        <v>W70</v>
      </c>
      <c r="H67" s="96" t="str">
        <f>IF(FN_MC!F70="","*",FN_MC!F70)</f>
        <v>PDM - PEDRA - DESCARGA</v>
      </c>
      <c r="I67" s="96" t="str">
        <f>IF(FN_MC!H70="","*",FN_MC!H70)</f>
        <v>TGR2</v>
      </c>
      <c r="J67" s="96" t="str">
        <f>IF(FN_MC!I70="","*",FN_MC!I70)</f>
        <v>TGR2</v>
      </c>
      <c r="K67" s="96" t="str">
        <f>IF(FN_MC!M70="","*",FN_MC!M70)</f>
        <v>TPC-TVL</v>
      </c>
      <c r="L67" s="196" t="str">
        <f>IF(FN_MC!N70="","*",FN_MC!N70)</f>
        <v>440TVL</v>
      </c>
      <c r="M67" s="97">
        <f>IF(FN_MC!J70="","*",FN_MC!J70)</f>
        <v>74</v>
      </c>
      <c r="N67" s="183">
        <f>IF(FN_MC!K70="","*",FN_MC!K70)</f>
        <v>444.72500000000002</v>
      </c>
      <c r="O67" s="183">
        <f>IF(FN_MC!L70="","*",FN_MC!L70)</f>
        <v>440</v>
      </c>
      <c r="P67" s="107">
        <f>IF(FN_MC!O70="","*",FN_MC!O70)</f>
        <v>0.41666666666666669</v>
      </c>
      <c r="Q67" s="107">
        <f>IF(FN_MC!P70="","*",FN_MC!P70)</f>
        <v>8.3333333333333329E-2</v>
      </c>
      <c r="R67" s="96" t="str">
        <f>IF(FN_MC!Q70="","*",CONCATENATE(FN_MC!Q70," ",FN_MC!R70))</f>
        <v>10 VAGÕES</v>
      </c>
      <c r="S67" s="96" t="str">
        <f>IF(FN_MC!V70="","*",FN_MC!V70)</f>
        <v>Elton</v>
      </c>
      <c r="T67" s="96" t="str">
        <f>IF(FN_MC!W70="","*",FN_MC!W70)</f>
        <v xml:space="preserve">Descarga de pedra </v>
      </c>
      <c r="U67" s="98" t="str">
        <f ca="1">_xlfn.XLOOKUP(G67&amp;$U$2,BS_CONTROLE[CHAVE],BS_CONTROLE[Quantidade_11],"-")</f>
        <v>-</v>
      </c>
      <c r="V67" s="98">
        <f ca="1">_xlfn.XLOOKUP(G67&amp;$V$2,BS_CONTROLE[CHAVE],BS_CONTROLE[Quantidade_11],"-")</f>
        <v>20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>
        <f>IF(FN_MC!B72="","*",FN_MC!B72)</f>
        <v>46086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>
        <f>IF(FN_MC!B73="","*",FN_MC!B73)</f>
        <v>46086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>
        <f>IF(FN_MC!B74="","*",FN_MC!B74)</f>
        <v>46086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>
        <f>IF(FN_MC!B75="","*",FN_MC!B75)</f>
        <v>46086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>
        <f>IF(FN_MC!B76="","*",FN_MC!B76)</f>
        <v>46086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>
        <f>IF(FN_MC!B77="","*",FN_MC!B77)</f>
        <v>46086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>
        <f>IF(FN_MC!B78="","*",FN_MC!B78)</f>
        <v>46086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1230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1419</v>
      </c>
      <c r="D5" s="259"/>
      <c r="E5" s="259"/>
      <c r="F5" s="259"/>
      <c r="G5" s="259"/>
      <c r="H5" s="259"/>
      <c r="I5" s="259"/>
      <c r="J5" s="260"/>
      <c r="K5" s="261" t="s">
        <v>1420</v>
      </c>
      <c r="L5" s="262"/>
      <c r="M5" s="262"/>
      <c r="N5" s="262"/>
      <c r="O5" s="263" t="s">
        <v>1421</v>
      </c>
      <c r="P5" s="264"/>
      <c r="Q5" s="265"/>
    </row>
    <row r="6" spans="1:17" s="81" customFormat="1" ht="15.75" customHeight="1">
      <c r="A6" s="75" t="s">
        <v>1417</v>
      </c>
      <c r="B6" s="82" t="s">
        <v>1416</v>
      </c>
      <c r="C6" s="83" t="s">
        <v>993</v>
      </c>
      <c r="D6" s="84" t="s">
        <v>994</v>
      </c>
      <c r="E6" s="83" t="s">
        <v>1422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1423</v>
      </c>
      <c r="M6" s="116" t="s">
        <v>620</v>
      </c>
      <c r="N6" s="117" t="s">
        <v>988</v>
      </c>
      <c r="O6" s="165" t="s">
        <v>1031</v>
      </c>
      <c r="P6" s="128"/>
      <c r="Q6" s="139" t="s">
        <v>1424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Descanso equipe 10h, MC1 13:08, faixa após X91 as 14h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4.1666666666666664E-2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1</v>
      </c>
      <c r="P56" s="78"/>
      <c r="Q56" s="120" t="str">
        <f>IF($A$2=1,IF(FN_MC!BJ59="","*",FN_MC!BJ59),IF(FN_MC!BK59="","*",FN_MC!BK59))</f>
        <v>MC1 07:55h - Em deslocamento, em intervalo 11:40 até 12:58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2</v>
      </c>
      <c r="P59" s="78"/>
      <c r="Q59" s="120" t="str">
        <f>IF($A$2=1,IF(FN_MC!BJ62="","*",FN_MC!BJ62),IF(FN_MC!BK62="","*",FN_MC!BK62))</f>
        <v>MC1 07:36, autorizado 07:41, em ronda a TCE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2</v>
      </c>
      <c r="P62" s="78"/>
      <c r="Q62" s="120" t="str">
        <f>IF($A$2=1,IF(FN_MC!BJ65="","*",FN_MC!BJ65),IF(FN_MC!BK65="","*",FN_MC!BK65))</f>
        <v xml:space="preserve">MC1 08:24h - Em intevalo 09:02h até 12:06, realizou 4 soldas </v>
      </c>
    </row>
    <row r="63" spans="1:17" hidden="1">
      <c r="A63" s="85">
        <f>IF(FN_MC!B66="","*",FN_MC!B66)</f>
        <v>46085</v>
      </c>
      <c r="B63" s="86" t="str">
        <f>IF(FN_MC!X66="","*",FN_MC!X66)</f>
        <v>Extra</v>
      </c>
      <c r="C63" s="87" t="str">
        <f>IF(FN_MC!S66="","*",FN_MC!S66)</f>
        <v>MALHA CENTRAL</v>
      </c>
      <c r="D63" s="87" t="str">
        <f>IF(FN_MC!T66="","*",FN_MC!T66)</f>
        <v>PRV-POV</v>
      </c>
      <c r="E63" s="87" t="str">
        <f>IF(FN_MC!D66="","*",FN_MC!D66)</f>
        <v>E14</v>
      </c>
      <c r="F63" s="87" t="str">
        <f>IF(FN_MC!H66="","*",FN_MC!H66)</f>
        <v>PSS2</v>
      </c>
      <c r="G63" s="87" t="str">
        <f>IF(FN_MC!M66="","*",FN_MC!M66)</f>
        <v>PSS-PIT</v>
      </c>
      <c r="H63" s="125">
        <f>IF(FN_MC!K66="","*",FN_MC!K66)</f>
        <v>2031</v>
      </c>
      <c r="I63" s="110">
        <f>IF(FN_MC!O66="","*",FN_MC!O66)</f>
        <v>0.99930555555555556</v>
      </c>
      <c r="J63" s="110">
        <f>IF(FN_MC!P66="","*",FN_MC!P66)</f>
        <v>4.1666666666666664E-2</v>
      </c>
      <c r="K63" s="118" t="str">
        <f>IF(FN_MC!AK66="","*",FN_MC!AK66)</f>
        <v>PSS2</v>
      </c>
      <c r="L63" s="118" t="str">
        <f>IF(FN_MC!AM66="","*",FN_MC!AM66)</f>
        <v>PSS-PIT</v>
      </c>
      <c r="M63" s="118">
        <f>IF(FN_MC!AP66="","*",FN_MC!AP66)</f>
        <v>2031</v>
      </c>
      <c r="N63" s="118" t="str">
        <f>IF(FN_MC!AM66="","*",FN_MC!AM66)</f>
        <v>PSS-PIT</v>
      </c>
      <c r="O63" s="136">
        <f>FN_MC!BH66</f>
        <v>0</v>
      </c>
      <c r="P63" s="78"/>
      <c r="Q63" s="120" t="str">
        <f>IF($A$2=1,IF(FN_MC!BJ66="","*",FN_MC!BJ66),IF(FN_MC!BK66="","*",FN_MC!BK66))</f>
        <v>MC1 1h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>
        <f>IF(FN_MC!B68="","*",FN_MC!B68)</f>
        <v>46086</v>
      </c>
      <c r="B65" s="86" t="str">
        <f>IF(FN_MC!X68="","*",FN_MC!X68)</f>
        <v>Oportunidade</v>
      </c>
      <c r="C65" s="87" t="str">
        <f>IF(FN_MC!S68="","*",FN_MC!S68)</f>
        <v>FERRONORTE</v>
      </c>
      <c r="D65" s="87" t="str">
        <f>IF(FN_MC!T68="","*",FN_MC!T68)</f>
        <v>TGR-TRO</v>
      </c>
      <c r="E65" s="87" t="str">
        <f>IF(FN_MC!D68="","*",FN_MC!D68)</f>
        <v>A60</v>
      </c>
      <c r="F65" s="87" t="str">
        <f>IF(FN_MC!H68="","*",FN_MC!H68)</f>
        <v>TGR512</v>
      </c>
      <c r="G65" s="87" t="str">
        <f>IF(FN_MC!M68="","*",FN_MC!M68)</f>
        <v>TGR-TRO</v>
      </c>
      <c r="H65" s="125">
        <f>IF(FN_MC!K68="","*",FN_MC!K68)</f>
        <v>503</v>
      </c>
      <c r="I65" s="110">
        <f>IF(FN_MC!O68="","*",FN_MC!O68)</f>
        <v>0.33333333333333331</v>
      </c>
      <c r="J65" s="110">
        <f>IF(FN_MC!P68="","*",FN_MC!P68)</f>
        <v>4.1666666666666664E-2</v>
      </c>
      <c r="K65" s="118" t="str">
        <f>IF(FN_MC!AK68="","*",FN_MC!AK68)</f>
        <v>TGR512</v>
      </c>
      <c r="L65" s="118" t="str">
        <f>IF(FN_MC!AM68="","*",FN_MC!AM68)</f>
        <v>TGR-TRO</v>
      </c>
      <c r="M65" s="118">
        <f>IF(FN_MC!AP68="","*",FN_MC!AP68)</f>
        <v>503</v>
      </c>
      <c r="N65" s="118" t="str">
        <f>IF(FN_MC!AM68="","*",FN_MC!AM68)</f>
        <v>TGR-TRO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>
        <f>IF(FN_MC!B70="","*",FN_MC!B70)</f>
        <v>46086</v>
      </c>
      <c r="B67" s="86" t="str">
        <f>IF(FN_MC!X70="","*",FN_MC!X70)</f>
        <v>Oportunidade</v>
      </c>
      <c r="C67" s="87" t="str">
        <f>IF(FN_MC!S70="","*",FN_MC!S70)</f>
        <v>FERRONORTE</v>
      </c>
      <c r="D67" s="87" t="str">
        <f>IF(FN_MC!T70="","*",FN_MC!T70)</f>
        <v>TCS-TGR</v>
      </c>
      <c r="E67" s="87" t="str">
        <f>IF(FN_MC!D70="","*",FN_MC!D70)</f>
        <v>W70</v>
      </c>
      <c r="F67" s="87" t="str">
        <f>IF(FN_MC!H70="","*",FN_MC!H70)</f>
        <v>TGR2</v>
      </c>
      <c r="G67" s="87" t="str">
        <f>IF(FN_MC!M70="","*",FN_MC!M70)</f>
        <v>TPC-TVL</v>
      </c>
      <c r="H67" s="125">
        <f>IF(FN_MC!K70="","*",FN_MC!K70)</f>
        <v>444.72500000000002</v>
      </c>
      <c r="I67" s="110">
        <f>IF(FN_MC!O70="","*",FN_MC!O70)</f>
        <v>0.41666666666666669</v>
      </c>
      <c r="J67" s="110">
        <f>IF(FN_MC!P70="","*",FN_MC!P70)</f>
        <v>8.3333333333333329E-2</v>
      </c>
      <c r="K67" s="118" t="str">
        <f>IF(FN_MC!AK70="","*",FN_MC!AK70)</f>
        <v>TGR2</v>
      </c>
      <c r="L67" s="118" t="str">
        <f>IF(FN_MC!AM70="","*",FN_MC!AM70)</f>
        <v>TPC-TVL</v>
      </c>
      <c r="M67" s="118">
        <f>IF(FN_MC!AP70="","*",FN_MC!AP70)</f>
        <v>444.72500000000002</v>
      </c>
      <c r="N67" s="118" t="str">
        <f>IF(FN_MC!AM70="","*",FN_MC!AM70)</f>
        <v>TPC-TVL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>
        <f>IF(FN_MC!B72="","*",FN_MC!B72)</f>
        <v>46086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>
        <f>IF(FN_MC!B73="","*",FN_MC!B73)</f>
        <v>46086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>
        <f>IF(FN_MC!B74="","*",FN_MC!B74)</f>
        <v>46086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>
        <f>IF(FN_MC!B75="","*",FN_MC!B75)</f>
        <v>46086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>
        <f>IF(FN_MC!B76="","*",FN_MC!B76)</f>
        <v>46086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>
        <f>IF(FN_MC!B77="","*",FN_MC!B77)</f>
        <v>46086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>
        <f>IF(FN_MC!B78="","*",FN_MC!B78)</f>
        <v>46086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2026-03-04T16:33:47Z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