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425" documentId="8_{B6337239-1A00-434D-AAD0-422EA1FEB5AE}" xr6:coauthVersionLast="47" xr6:coauthVersionMax="47" xr10:uidLastSave="{C60D25C5-6BF6-454A-8BB4-D88D7C4D8726}"/>
  <bookViews>
    <workbookView xWindow="-120" yWindow="-120" windowWidth="20730" windowHeight="11040" firstSheet="5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2" l="1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0" i="1" a="1"/>
  <c r="M350" i="1"/>
  <c r="K347" i="12" s="1"/>
  <c r="N350" i="1" a="1"/>
  <c r="N350" i="1"/>
  <c r="L347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6" i="1" a="1"/>
  <c r="M376" i="1"/>
  <c r="K373" i="12" s="1"/>
  <c r="N376" i="1" a="1"/>
  <c r="N376" i="1"/>
  <c r="L373" i="12" s="1"/>
  <c r="M377" i="1" a="1"/>
  <c r="M377" i="1"/>
  <c r="K374" i="12" s="1"/>
  <c r="N377" i="1" a="1"/>
  <c r="N377" i="1"/>
  <c r="L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0" i="1" a="1"/>
  <c r="M380" i="1"/>
  <c r="K377" i="12" s="1"/>
  <c r="N380" i="1" a="1"/>
  <c r="N380" i="1"/>
  <c r="L377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3" i="1" a="1"/>
  <c r="M383" i="1"/>
  <c r="K380" i="12" s="1"/>
  <c r="N383" i="1" a="1"/>
  <c r="N383" i="1"/>
  <c r="L380" i="12" s="1"/>
  <c r="M384" i="1" a="1"/>
  <c r="M384" i="1"/>
  <c r="K381" i="12" s="1"/>
  <c r="N384" i="1" a="1"/>
  <c r="N384" i="1"/>
  <c r="L381" i="12" s="1"/>
  <c r="M385" i="1" a="1"/>
  <c r="M385" i="1"/>
  <c r="K382" i="12" s="1"/>
  <c r="N385" i="1" a="1"/>
  <c r="N385" i="1"/>
  <c r="L382" i="12" s="1"/>
  <c r="M386" i="1" a="1"/>
  <c r="M386" i="1"/>
  <c r="K383" i="12" s="1"/>
  <c r="N386" i="1" a="1"/>
  <c r="N386" i="1"/>
  <c r="L383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89" i="1" a="1"/>
  <c r="M389" i="1"/>
  <c r="K386" i="12" s="1"/>
  <c r="N389" i="1" a="1"/>
  <c r="N389" i="1"/>
  <c r="L386" i="12" s="1"/>
  <c r="M390" i="1" a="1"/>
  <c r="M390" i="1"/>
  <c r="K387" i="12" s="1"/>
  <c r="N390" i="1" a="1"/>
  <c r="N390" i="1"/>
  <c r="L387" i="12" s="1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R385" i="1"/>
  <c r="S385" i="1" a="1"/>
  <c r="S385" i="1" s="1"/>
  <c r="D382" i="12" s="1"/>
  <c r="T385" i="1" a="1"/>
  <c r="T385" i="1"/>
  <c r="E382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R386" i="1"/>
  <c r="S386" i="1" a="1"/>
  <c r="S386" i="1" s="1"/>
  <c r="D383" i="12" s="1"/>
  <c r="T386" i="1" a="1"/>
  <c r="T386" i="1"/>
  <c r="E383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R389" i="1"/>
  <c r="S389" i="1" a="1"/>
  <c r="S389" i="1" s="1"/>
  <c r="D386" i="12" s="1"/>
  <c r="T389" i="1" a="1"/>
  <c r="T389" i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404" i="1" l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<sst xmlns="http://schemas.openxmlformats.org/spreadsheetml/2006/main" count="7151" uniqueCount="1823">
  <si>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</si>
  <si>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</si>
  <si>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</si>
  <si>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</si>
  <si>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</si>
  <si>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</si>
  <si>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</si>
  <si>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</si>
  <si>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</si>
  <si>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</si>
  <si>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</si>
  <si>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</si>
  <si>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</si>
  <si>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</si>
  <si>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</si>
  <si>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</si>
  <si>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</si>
  <si>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</si>
  <si>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</si>
  <si>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</si>
  <si>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</si>
  <si>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</si>
  <si>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</si>
  <si>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</si>
  <si>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</si>
  <si>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</si>
  <si>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</si>
  <si>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</si>
  <si>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</si>
  <si>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</si>
  <si>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</si>
  <si>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</si>
  <si>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</si>
  <si>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</si>
  <si>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</si>
  <si>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</si>
  <si>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</si>
  <si>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</si>
  <si>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</si>
  <si>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</si>
  <si>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</si>
  <si>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</si>
  <si>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</si>
  <si>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</si>
  <si>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</si>
  <si>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</si>
  <si>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</si>
  <si>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</si>
  <si>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</si>
  <si>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</si>
  <si>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</si>
  <si>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</si>
  <si>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</si>
  <si>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</si>
  <si>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</si>
  <si>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</si>
  <si>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</si>
  <si>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</si>
  <si>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</si>
  <si>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</si>
  <si>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</si>
  <si>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</si>
  <si>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</si>
  <si>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</si>
  <si>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</si>
  <si>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</si>
  <si>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</si>
  <si>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</si>
  <si>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</si>
  <si>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</si>
  <si>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</si>
  <si>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</si>
  <si>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</si>
  <si>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</si>
  <si>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</si>
  <si>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</si>
  <si>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</si>
  <si>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</si>
  <si>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</si>
  <si>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</si>
  <si>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</si>
  <si>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</si>
  <si>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</si>
  <si>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</si>
  <si>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</si>
  <si>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</si>
  <si>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</si>
  <si>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</si>
  <si>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</si>
  <si>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</si>
  <si>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</si>
  <si>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</si>
  <si>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</si>
  <si>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</si>
  <si>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</si>
  <si>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</si>
  <si>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</si>
  <si>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</si>
  <si>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</si>
  <si>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</si>
  <si>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</si>
  <si>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</si>
  <si>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</si>
  <si>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</si>
  <si>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</si>
  <si>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</si>
  <si>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</si>
  <si>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</si>
  <si>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</si>
  <si>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</si>
  <si>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</si>
  <si>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</si>
  <si>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</si>
  <si>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</si>
  <si>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</si>
  <si>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</si>
  <si>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</si>
  <si>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</si>
  <si>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</si>
  <si>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</si>
  <si>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</si>
  <si>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</si>
  <si>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</si>
  <si>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</si>
  <si>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</si>
  <si>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</si>
  <si>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</si>
  <si>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</si>
  <si>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</si>
  <si>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</si>
  <si>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</si>
  <si>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</si>
  <si>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</si>
  <si>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</si>
  <si>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</si>
  <si>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</si>
  <si>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</si>
  <si>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</si>
  <si>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</si>
  <si>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</si>
  <si>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</si>
  <si>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</si>
  <si>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</si>
  <si>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</si>
  <si>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</si>
  <si>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</si>
  <si>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</si>
  <si>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</si>
  <si>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</si>
  <si>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</si>
  <si>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</si>
  <si>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</si>
  <si>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</si>
  <si>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</si>
  <si>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</si>
  <si>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</si>
  <si>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</si>
  <si>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</si>
  <si>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</si>
  <si>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</si>
  <si>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</si>
  <si>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</si>
  <si>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</si>
  <si>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</si>
  <si>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</si>
  <si>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</si>
  <si>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</si>
  <si>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</si>
  <si>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</si>
  <si>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</si>
  <si>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</si>
  <si>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</si>
  <si>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</si>
  <si>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</si>
  <si>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</si>
  <si>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</si>
  <si>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</si>
  <si>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</si>
  <si>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</si>
  <si>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</si>
  <si>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</si>
  <si>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</si>
  <si>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</si>
  <si>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</si>
  <si>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</si>
  <si>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</si>
  <si>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</si>
  <si>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</si>
  <si>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</si>
  <si>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</si>
  <si>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</si>
  <si>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</si>
  <si>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</si>
  <si>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</si>
  <si>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</si>
  <si>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</si>
  <si>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</si>
  <si>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</si>
  <si>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</si>
  <si>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</si>
  <si>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</si>
  <si>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</si>
  <si>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</si>
  <si>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</si>
  <si>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</si>
  <si>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</si>
  <si>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</si>
  <si>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</si>
  <si>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</si>
  <si>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</si>
  <si>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</si>
  <si>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</si>
  <si>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</si>
  <si>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</si>
  <si>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</si>
  <si>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</si>
  <si>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</si>
  <si>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</si>
  <si>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</si>
  <si>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</si>
  <si>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</si>
  <si>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</si>
  <si>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</si>
  <si>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</si>
  <si>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</si>
  <si>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</si>
  <si>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</si>
  <si>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</si>
  <si>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</si>
  <si>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</si>
  <si>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</si>
  <si>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</si>
  <si>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</si>
  <si>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</si>
  <si>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</si>
  <si>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</si>
  <si>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</si>
  <si>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</si>
  <si>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</si>
  <si>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</si>
  <si>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</si>
  <si>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</si>
  <si>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</si>
  <si>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</si>
  <si>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</si>
  <si>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</si>
  <si>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</si>
  <si>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</si>
  <si>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</si>
  <si>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</si>
  <si>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</si>
  <si>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</si>
  <si>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</si>
  <si>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</si>
  <si>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</si>
  <si>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</si>
  <si>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</si>
  <si>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</si>
  <si>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</si>
  <si>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</si>
  <si>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</si>
  <si>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</si>
  <si>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</si>
  <si>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</si>
  <si>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</si>
  <si>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</si>
  <si>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</si>
  <si>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</si>
  <si>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</si>
  <si>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</si>
  <si>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</si>
  <si>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</si>
  <si>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</si>
  <si>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</si>
  <si>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</si>
  <si>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</si>
  <si>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</si>
  <si>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</si>
  <si>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</si>
  <si>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</si>
  <si>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</si>
  <si>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</si>
  <si>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</si>
  <si>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</si>
  <si>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</si>
  <si>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</si>
  <si>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</si>
  <si>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</si>
  <si>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</si>
  <si>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</si>
  <si>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</si>
  <si>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</si>
  <si>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</si>
  <si>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</si>
  <si>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</si>
  <si>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</si>
  <si>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</si>
  <si>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</si>
  <si>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</si>
  <si>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</si>
  <si>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</si>
  <si>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</si>
  <si>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</si>
  <si>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</si>
  <si>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</si>
  <si>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</si>
  <si>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</si>
  <si>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</si>
  <si>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</si>
  <si>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</si>
  <si>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</si>
  <si>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</si>
  <si>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</si>
  <si>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</si>
  <si>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</si>
  <si>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</si>
  <si>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</si>
  <si>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</si>
  <si>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</si>
  <si>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</si>
  <si>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</si>
  <si>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</si>
  <si>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</si>
  <si>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</si>
  <si>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</si>
  <si>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</si>
  <si>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</si>
  <si>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</si>
  <si>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</si>
  <si>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</si>
  <si>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</si>
  <si>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</si>
  <si>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</si>
  <si>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</si>
  <si>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</si>
  <si>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</si>
  <si>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</si>
  <si>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</si>
  <si>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</si>
  <si>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</si>
  <si>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</si>
  <si>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</si>
  <si>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</si>
  <si>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</si>
  <si>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</si>
  <si>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</si>
  <si>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</si>
  <si>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</si>
  <si>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</si>
  <si>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</si>
  <si>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</si>
  <si>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</si>
  <si>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</si>
  <si>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</si>
  <si>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</si>
  <si>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</si>
  <si>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</si>
  <si>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</si>
  <si>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</si>
  <si>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</si>
  <si>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</si>
  <si>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</si>
  <si>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</si>
  <si>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</si>
  <si>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</si>
  <si>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</si>
  <si>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</si>
  <si>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</si>
  <si>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</si>
  <si>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</si>
  <si>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</si>
  <si>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</si>
  <si>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</si>
  <si>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</si>
  <si>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</si>
  <si>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</si>
  <si>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</si>
  <si>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</si>
  <si>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</si>
  <si>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</si>
  <si>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</si>
  <si>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</si>
  <si>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</si>
  <si>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</si>
  <si>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</si>
  <si>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</si>
  <si>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</si>
  <si>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</si>
  <si>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</si>
  <si>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</si>
  <si>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</si>
  <si>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</si>
  <si>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</si>
  <si>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</si>
  <si>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</si>
  <si>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</si>
  <si>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</si>
  <si>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</si>
  <si>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</si>
  <si>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</si>
  <si>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</si>
  <si>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</si>
  <si>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</si>
  <si>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</si>
  <si>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</si>
  <si>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</si>
  <si>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</si>
  <si>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</si>
  <si>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</si>
  <si>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</si>
  <si>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</si>
  <si>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</si>
  <si>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</si>
  <si>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</si>
  <si>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</si>
  <si>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</si>
  <si>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</si>
  <si>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</si>
  <si>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</si>
  <si>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</si>
  <si>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</si>
  <si>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</si>
  <si>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</si>
  <si>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</si>
  <si>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</si>
  <si>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</si>
  <si>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</si>
  <si>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</si>
  <si>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</si>
  <si>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</si>
  <si>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</si>
  <si>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</si>
  <si>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</si>
  <si>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</si>
  <si>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</si>
  <si>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</si>
  <si>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</si>
  <si>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</si>
  <si>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</si>
  <si>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</si>
  <si>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</si>
  <si>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</si>
  <si>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</si>
  <si>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</si>
  <si>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</si>
  <si>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</si>
  <si>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</si>
  <si>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</si>
  <si>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</si>
  <si>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</si>
  <si>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</si>
  <si>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</si>
  <si>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</si>
  <si>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</si>
  <si>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</si>
  <si>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</si>
  <si>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</si>
  <si>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</si>
  <si>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</si>
  <si>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</si>
  <si>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</si>
  <si>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</si>
  <si>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</si>
  <si>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</si>
  <si>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</si>
  <si>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</si>
  <si>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</si>
  <si>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</si>
  <si>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</si>
  <si>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</si>
  <si>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</si>
  <si>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</si>
  <si>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</si>
  <si>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</si>
  <si>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</si>
  <si>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</si>
  <si>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</si>
  <si>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</si>
  <si>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</si>
  <si>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</si>
  <si>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</si>
  <si>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</si>
  <si>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</si>
  <si>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</si>
  <si>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</si>
  <si>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</si>
  <si>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</si>
  <si>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</si>
  <si>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</si>
  <si>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</si>
  <si>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</si>
  <si>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</si>
  <si>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</si>
  <si>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</si>
  <si>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</si>
  <si>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</si>
  <si>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</si>
  <si>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</si>
  <si>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</si>
  <si>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</si>
  <si>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</si>
  <si>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</si>
  <si>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</si>
  <si>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</si>
  <si>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</si>
  <si>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</si>
  <si>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</si>
  <si>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</si>
  <si>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</si>
  <si>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</si>
  <si>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</si>
  <si>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</si>
  <si>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</si>
  <si>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</si>
  <si>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</si>
  <si>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</si>
  <si>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</si>
  <si>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</si>
  <si>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</si>
  <si>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</si>
  <si>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</si>
  <si>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</si>
  <si>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</si>
  <si>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</si>
  <si>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</si>
  <si>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</si>
  <si>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</si>
  <si>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</si>
  <si>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</si>
  <si>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</si>
  <si>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</si>
  <si>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</si>
  <si>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</si>
  <si>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</si>
  <si>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</si>
  <si>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</si>
  <si>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</si>
  <si>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</si>
  <si>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</si>
  <si>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</si>
  <si>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</si>
  <si>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</si>
  <si>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</si>
  <si>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</si>
  <si>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</si>
  <si>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</si>
  <si>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</si>
  <si>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</si>
  <si>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</si>
  <si>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</si>
  <si>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</si>
  <si>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</si>
  <si>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</si>
  <si>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</si>
  <si>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</si>
  <si>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</si>
  <si>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</si>
  <si>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</si>
  <si>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</si>
  <si>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</si>
  <si>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</si>
  <si>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</si>
  <si>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</si>
  <si>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</si>
  <si>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</si>
  <si>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</si>
  <si>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</si>
  <si>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</si>
  <si>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</si>
  <si>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</si>
  <si>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</si>
  <si>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</si>
  <si>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</si>
  <si>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</si>
  <si>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</si>
  <si>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</si>
  <si>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</si>
  <si>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</si>
  <si>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</si>
  <si>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</si>
  <si>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</si>
  <si>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</si>
  <si>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</si>
  <si>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</si>
  <si>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</si>
  <si>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</si>
  <si>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</si>
  <si>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</si>
  <si>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</si>
  <si>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</si>
  <si>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</si>
  <si>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</si>
  <si>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</si>
  <si>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</si>
  <si>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</si>
  <si>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</si>
  <si>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</si>
  <si>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</si>
  <si>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</si>
  <si>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</si>
  <si>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</si>
  <si>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</si>
  <si>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</si>
  <si>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</si>
  <si>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</si>
  <si>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</si>
  <si>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</si>
  <si>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</si>
  <si>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</si>
  <si>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</si>
  <si>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</si>
  <si>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</si>
  <si>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</si>
  <si>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</si>
  <si>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</si>
  <si>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</si>
  <si>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</si>
  <si>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</si>
  <si>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</si>
  <si>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</si>
  <si>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</si>
  <si>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</si>
  <si>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</si>
  <si>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</si>
  <si>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</si>
  <si>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</si>
  <si>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</si>
  <si>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</si>
  <si>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</si>
  <si>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</si>
  <si>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</si>
  <si>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</si>
  <si>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</si>
  <si>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</si>
  <si>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</si>
  <si>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</si>
  <si>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</si>
  <si>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</si>
  <si>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</si>
  <si>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</si>
  <si>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</si>
  <si>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</si>
  <si>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</si>
  <si>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</si>
  <si>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</si>
  <si>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</si>
  <si>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</si>
  <si>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</si>
  <si>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</si>
  <si>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</si>
  <si>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</si>
  <si>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</si>
  <si>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</si>
  <si>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</si>
  <si>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</si>
  <si>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</si>
  <si>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</si>
  <si>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</si>
  <si>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</si>
  <si>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</si>
  <si>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</si>
  <si>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</si>
  <si>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</si>
  <si>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</si>
  <si>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</si>
  <si>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</si>
  <si>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</si>
  <si>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</si>
  <si>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</si>
  <si>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</si>
  <si>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</si>
  <si>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</si>
  <si>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</si>
  <si>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</si>
  <si>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</si>
  <si>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</si>
  <si>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</si>
  <si>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</si>
  <si>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</si>
  <si>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</si>
  <si>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</si>
  <si>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</si>
  <si>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</si>
  <si>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</si>
  <si>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</si>
  <si>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</si>
  <si>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</si>
  <si>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</si>
  <si>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</si>
  <si>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</si>
  <si>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</si>
  <si>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</si>
  <si>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</si>
  <si>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</si>
  <si>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</si>
  <si>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</si>
  <si>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</si>
  <si>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</si>
  <si>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</si>
  <si>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</si>
  <si>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</si>
  <si>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</si>
  <si>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</si>
  <si>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</si>
  <si>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</si>
  <si>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</si>
  <si>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</si>
  <si>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</si>
  <si>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</si>
  <si>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</si>
  <si>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</si>
  <si>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</si>
  <si>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</si>
  <si>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</si>
  <si>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</si>
  <si>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</si>
  <si>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</si>
  <si>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</si>
  <si>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</si>
  <si>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</si>
  <si>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</si>
  <si>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</si>
  <si>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</si>
  <si>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</si>
  <si>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</si>
  <si>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</si>
  <si>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</si>
  <si>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</si>
  <si>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</si>
  <si>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</si>
  <si>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</si>
  <si>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</si>
  <si>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</si>
  <si>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</si>
  <si>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</si>
  <si>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</si>
  <si>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</si>
  <si>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</si>
  <si>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</si>
  <si>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</si>
  <si>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</si>
  <si>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</si>
  <si>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</si>
  <si>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</si>
  <si>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</si>
  <si>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</si>
  <si>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</si>
  <si>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</si>
  <si>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</si>
  <si>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</si>
  <si>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</si>
  <si>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</si>
  <si>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</si>
  <si>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</si>
  <si>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</si>
  <si>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</si>
  <si>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</si>
  <si>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</si>
  <si>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</si>
  <si>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</si>
  <si>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</si>
  <si>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</si>
  <si>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</si>
  <si>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</si>
  <si>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</si>
  <si>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</si>
  <si>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</si>
  <si>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</si>
  <si>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</si>
  <si>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</si>
  <si>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</si>
  <si>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</si>
  <si>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</si>
  <si>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</si>
  <si>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</si>
  <si>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</si>
  <si>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</si>
  <si>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</si>
  <si>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</si>
  <si>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</si>
  <si>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</si>
  <si>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</si>
  <si>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</si>
  <si>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</si>
  <si>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</si>
  <si>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</si>
  <si>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</si>
  <si>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</si>
  <si>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</si>
  <si>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</si>
  <si>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</si>
  <si>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</si>
  <si>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</si>
  <si>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</si>
  <si>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</si>
  <si>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</si>
  <si>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</si>
  <si>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</si>
  <si>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</si>
  <si>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</si>
  <si>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</si>
  <si>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</si>
  <si>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</si>
  <si>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</si>
  <si>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</si>
  <si>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</si>
  <si>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</si>
  <si>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</si>
  <si>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</si>
  <si>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</si>
  <si>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</si>
  <si>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</si>
  <si>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</si>
  <si>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</si>
  <si>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</si>
  <si>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</si>
  <si>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</si>
  <si>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</si>
  <si>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</si>
  <si>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</si>
  <si>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</si>
  <si>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</si>
  <si>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</si>
  <si>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</si>
  <si>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</si>
  <si>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</si>
  <si>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</si>
  <si>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</si>
  <si>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</si>
  <si>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</si>
  <si>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</si>
  <si>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</si>
  <si>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</si>
  <si>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</si>
  <si>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</si>
  <si>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</si>
  <si>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</si>
  <si>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</si>
  <si>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</si>
  <si>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</si>
  <si>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</si>
  <si>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</si>
  <si>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</si>
  <si>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</si>
  <si>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</si>
  <si>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</si>
  <si>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</si>
  <si>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</si>
  <si>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</si>
  <si>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</si>
  <si>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</si>
  <si>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</si>
  <si>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</si>
  <si>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</si>
  <si>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</si>
  <si>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</si>
  <si>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</si>
  <si>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</si>
  <si>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</si>
  <si>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</si>
  <si>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</si>
  <si>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</si>
  <si>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</si>
  <si>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</si>
  <si>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</si>
  <si>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</si>
  <si>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</si>
  <si>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</si>
  <si>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</si>
  <si>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</si>
  <si>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</si>
  <si>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</si>
  <si>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</si>
  <si>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</si>
  <si>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</si>
  <si>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</si>
  <si>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</si>
  <si>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</si>
  <si>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</si>
  <si>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</si>
  <si>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</si>
  <si>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</si>
  <si>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</si>
  <si>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</si>
  <si>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</si>
  <si>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</si>
  <si>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</si>
  <si>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</si>
  <si>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</si>
  <si>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</si>
  <si>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</si>
  <si>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</si>
  <si>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</si>
  <si>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</si>
  <si>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</si>
  <si>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</si>
  <si>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</si>
  <si>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</si>
  <si>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</si>
  <si>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</si>
  <si>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</si>
  <si>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</si>
  <si>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</si>
  <si>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</si>
  <si>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</si>
  <si>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</si>
  <si>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</si>
  <si>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</si>
  <si>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</si>
  <si>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</si>
  <si>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</si>
  <si>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</si>
  <si>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</si>
  <si>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</si>
  <si>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</si>
  <si>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</si>
  <si>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</si>
  <si>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</si>
  <si>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</si>
  <si>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</si>
  <si>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</si>
  <si>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</si>
  <si>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</si>
  <si>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</si>
  <si>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</si>
  <si>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</si>
  <si>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</si>
  <si>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</si>
  <si>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</si>
  <si>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</si>
  <si>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</si>
  <si>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</si>
  <si>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</si>
  <si>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</si>
  <si>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</si>
  <si>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</si>
  <si>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</si>
  <si>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</si>
  <si>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</si>
  <si>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</si>
  <si>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</si>
  <si>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</si>
  <si>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</si>
  <si>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</si>
  <si>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</si>
  <si>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</si>
  <si>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</si>
  <si>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</si>
  <si>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</si>
  <si>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</si>
  <si>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</si>
  <si>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</si>
  <si>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</si>
  <si>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</si>
  <si>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</si>
  <si>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</si>
  <si>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</si>
  <si>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</si>
  <si>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</si>
  <si>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</si>
  <si>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</si>
  <si>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</si>
  <si>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</si>
  <si>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</si>
  <si>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</si>
  <si>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</si>
  <si>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</si>
  <si>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</si>
  <si>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</si>
  <si>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</si>
  <si>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</si>
  <si>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</si>
  <si>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</si>
  <si>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</si>
  <si>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</si>
  <si>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</si>
  <si>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</si>
  <si>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</si>
  <si>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</si>
  <si>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</si>
  <si>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</si>
  <si>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</si>
  <si>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</si>
  <si>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</si>
  <si>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</si>
  <si>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</si>
  <si>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</si>
  <si>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</si>
  <si>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</si>
  <si>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</si>
  <si>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</si>
  <si>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</si>
  <si>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</si>
  <si>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</si>
  <si>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</si>
  <si>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</si>
  <si>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</si>
  <si>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</si>
  <si>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</si>
  <si>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</si>
  <si>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</si>
  <si>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</si>
  <si>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</si>
  <si>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</si>
  <si>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</si>
  <si>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</si>
  <si>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</si>
  <si>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</si>
  <si>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</si>
  <si>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</si>
  <si>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</si>
  <si>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</si>
  <si>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</si>
  <si>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</si>
  <si>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</si>
  <si>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</si>
  <si>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</si>
  <si>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</si>
  <si>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</si>
  <si>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</si>
  <si>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</si>
  <si>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</si>
  <si>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</si>
  <si>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</si>
  <si>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</si>
  <si>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</si>
  <si>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</si>
  <si>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</si>
  <si>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</si>
  <si>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</si>
  <si>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</si>
  <si>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</si>
  <si>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</si>
  <si>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</si>
  <si>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</si>
  <si>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</si>
  <si>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</si>
  <si>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</si>
  <si>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</si>
  <si>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</si>
  <si>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</si>
  <si>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</si>
  <si>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</si>
  <si>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</si>
  <si>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</si>
  <si>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</si>
  <si>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</si>
  <si>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</si>
  <si>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</si>
  <si>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</si>
  <si>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</si>
  <si>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</si>
  <si>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</si>
  <si>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</si>
  <si>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</si>
  <si>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</si>
  <si>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</si>
  <si>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</si>
  <si>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</si>
  <si>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</si>
  <si>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</si>
  <si>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</si>
  <si>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</si>
  <si>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</si>
  <si>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</si>
  <si>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</si>
  <si>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</si>
  <si>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</si>
  <si>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</si>
  <si>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</si>
  <si>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</si>
  <si>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</si>
  <si>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</si>
  <si>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</si>
  <si>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</si>
  <si>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</si>
  <si>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</si>
  <si>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</si>
  <si>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</si>
  <si>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</si>
  <si>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</si>
  <si>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</si>
  <si>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</si>
  <si>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</si>
  <si>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</si>
  <si>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</si>
  <si>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</si>
  <si>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</si>
  <si>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</si>
  <si>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</si>
  <si>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</si>
  <si>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</si>
  <si>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</si>
  <si>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</si>
  <si>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</si>
  <si>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</si>
  <si>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</si>
  <si>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</si>
  <si>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</si>
  <si>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</si>
  <si>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</si>
  <si>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</si>
  <si>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</si>
  <si>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</si>
  <si>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</si>
  <si>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</si>
  <si>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</si>
  <si>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</si>
  <si>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</si>
  <si>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</si>
  <si>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</si>
  <si>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</si>
  <si>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</si>
  <si>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</si>
  <si>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</si>
  <si>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</si>
  <si>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</si>
  <si>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</si>
  <si>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</si>
  <si>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</si>
  <si>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</si>
  <si>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</si>
  <si>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</si>
  <si>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</si>
  <si>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</si>
  <si>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</si>
  <si>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</si>
  <si>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</si>
  <si>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</si>
  <si>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</si>
  <si>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</si>
  <si>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</si>
  <si>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</si>
  <si>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</si>
  <si>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</si>
  <si>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</si>
  <si>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</si>
  <si>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</si>
  <si>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</si>
  <si>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</si>
  <si>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</si>
  <si>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</si>
  <si>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</si>
  <si>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</si>
  <si>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</si>
  <si>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</si>
  <si>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</si>
  <si>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</si>
  <si>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</si>
  <si>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</si>
  <si>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</si>
  <si>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</si>
  <si>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</si>
  <si>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</si>
  <si>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</si>
  <si>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</si>
  <si>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</si>
  <si>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</si>
  <si>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</si>
  <si>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</si>
  <si>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</si>
  <si>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</si>
  <si>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</si>
  <si>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</si>
  <si>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</si>
  <si>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</si>
  <si>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</si>
  <si>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</si>
  <si>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</si>
  <si>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</si>
  <si>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</si>
  <si>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</si>
  <si>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</si>
  <si>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</si>
  <si>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</si>
  <si>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</si>
  <si>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</si>
  <si>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</si>
  <si>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</si>
  <si>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</si>
  <si>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</si>
  <si>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</si>
  <si>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</si>
  <si>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</si>
  <si>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</si>
  <si>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</si>
  <si>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</si>
  <si>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</si>
  <si>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</si>
  <si>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</si>
  <si>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</si>
  <si>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</si>
  <si>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</si>
  <si>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</si>
  <si>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</si>
  <si>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</si>
  <si>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</si>
  <si>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</si>
  <si>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</si>
  <si>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</si>
  <si>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</si>
  <si>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</si>
  <si>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</si>
  <si>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</si>
  <si>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</si>
  <si>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</si>
  <si>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</si>
  <si>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</si>
  <si>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</si>
  <si>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</si>
  <si>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</si>
  <si>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</si>
  <si>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</si>
  <si>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</si>
  <si>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</si>
  <si>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</si>
  <si>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</si>
  <si>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</si>
  <si>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</si>
  <si>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</si>
  <si>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</si>
  <si>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</si>
  <si>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</si>
  <si>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</si>
  <si>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</si>
  <si>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</si>
  <si>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</si>
  <si>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</si>
  <si>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</si>
  <si>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</si>
  <si>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</si>
  <si>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</si>
  <si>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</si>
  <si>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</si>
  <si>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</si>
  <si>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</si>
  <si>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</si>
  <si>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</si>
  <si>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</si>
  <si>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</si>
  <si>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</si>
  <si>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</si>
  <si>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</si>
  <si>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</si>
  <si>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</si>
  <si>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</si>
  <si>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</si>
  <si>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</si>
  <si>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</si>
  <si>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</si>
  <si>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</si>
  <si>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</si>
  <si>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</si>
  <si>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</si>
  <si>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</si>
  <si>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</si>
  <si>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</si>
  <si>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</si>
  <si>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</si>
  <si>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</si>
  <si>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</si>
  <si>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</si>
  <si>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</si>
  <si>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</si>
  <si>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</si>
  <si>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</si>
  <si>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</si>
  <si>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</si>
  <si>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</si>
  <si>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</si>
  <si>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</si>
  <si>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</si>
  <si>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</si>
  <si>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</si>
  <si>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</si>
  <si>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</si>
  <si>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</si>
  <si>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</si>
  <si>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</si>
  <si>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</si>
  <si>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</si>
  <si>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</si>
  <si>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</si>
  <si>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</si>
  <si>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</si>
  <si>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</si>
  <si>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</si>
  <si>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</si>
  <si>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</si>
  <si>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</si>
  <si>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</si>
  <si>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</si>
  <si>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</si>
  <si>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</si>
  <si>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</si>
  <si>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</si>
  <si>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</si>
  <si>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</si>
  <si>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</si>
  <si>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</si>
  <si>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</si>
  <si>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</si>
  <si>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</si>
  <si>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</si>
  <si>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</si>
  <si>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</si>
  <si>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</si>
  <si>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</si>
  <si>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</si>
  <si>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</si>
  <si>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</si>
  <si>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</si>
  <si>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</si>
  <si>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</si>
  <si>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</si>
  <si>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</si>
  <si>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</si>
  <si>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</si>
  <si>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</si>
  <si>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</si>
  <si>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</si>
  <si>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</si>
  <si>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</si>
  <si>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</si>
  <si>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</si>
  <si>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</si>
  <si>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</si>
  <si>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</si>
  <si>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</si>
  <si>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</si>
  <si>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</si>
  <si>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</si>
  <si>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</si>
  <si>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</si>
  <si>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</si>
  <si>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</si>
  <si>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</si>
  <si>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</si>
  <si>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</si>
  <si>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</si>
  <si>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</si>
  <si>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</si>
  <si>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</si>
  <si>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</si>
  <si>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</si>
  <si>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</si>
  <si>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</si>
  <si>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</si>
  <si>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</si>
  <si>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</si>
  <si>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</si>
  <si>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</si>
  <si>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</si>
  <si>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</si>
  <si>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</si>
  <si>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</si>
  <si>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</si>
  <si>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</si>
  <si>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</si>
  <si>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</si>
  <si>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</si>
  <si>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</si>
  <si>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</si>
  <si>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</si>
  <si>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</si>
  <si>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</si>
  <si>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</si>
  <si>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</si>
  <si>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</si>
  <si>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</si>
  <si>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</si>
  <si>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</si>
  <si>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</si>
  <si>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</si>
  <si>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</si>
  <si>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</si>
  <si>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</si>
  <si>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</si>
  <si>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</si>
  <si>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</si>
  <si>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</si>
  <si>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</si>
  <si>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</si>
  <si>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</si>
  <si>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</si>
  <si>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</si>
  <si>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</si>
  <si>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</si>
  <si>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</si>
  <si>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</si>
  <si>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</si>
  <si>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</si>
  <si>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</si>
  <si>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</si>
  <si>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</si>
  <si>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</si>
  <si>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</si>
  <si>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</si>
  <si>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</si>
  <si>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</si>
  <si>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</si>
  <si>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</si>
  <si>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</si>
  <si>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</si>
  <si>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</si>
  <si>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</si>
  <si>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</si>
  <si>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</si>
  <si>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</si>
  <si>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</si>
  <si>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</si>
  <si>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</si>
  <si>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</si>
  <si>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</si>
  <si>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</si>
  <si>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</si>
  <si>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</si>
  <si>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</si>
  <si>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</si>
  <si>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</si>
  <si>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</si>
  <si>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</si>
  <si>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</si>
  <si>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</si>
  <si>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</si>
  <si>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</si>
  <si>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</si>
  <si>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</si>
  <si>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</si>
  <si>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</si>
  <si>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</si>
  <si>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</si>
  <si>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</si>
  <si>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</si>
  <si>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</si>
  <si>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</si>
  <si>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</si>
  <si>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</si>
  <si>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</si>
  <si>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</si>
  <si>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</si>
  <si>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</si>
  <si>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</si>
  <si>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</si>
  <si>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</si>
  <si>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</si>
  <si>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</si>
  <si>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</si>
  <si>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</si>
  <si>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</si>
  <si>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</si>
  <si>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</si>
  <si>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</si>
  <si>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</si>
  <si>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</si>
  <si>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</si>
  <si>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</si>
  <si>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</si>
  <si>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</si>
  <si>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</si>
  <si>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</si>
  <si>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</si>
  <si>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</si>
  <si>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</si>
  <si>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</si>
  <si>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</si>
  <si>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</si>
  <si>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</si>
  <si>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</si>
  <si>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</si>
  <si>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</si>
  <si>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</si>
  <si>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</si>
  <si>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</si>
  <si>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</si>
  <si>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</si>
  <si>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</si>
  <si>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</si>
  <si>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</si>
  <si>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</si>
  <si>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</si>
  <si>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</si>
  <si>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</si>
  <si>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</si>
  <si>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</si>
  <si>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</si>
  <si>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</si>
  <si>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</si>
  <si>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</si>
  <si>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</si>
  <si>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</si>
  <si>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</si>
  <si>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</si>
  <si>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</si>
  <si>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</si>
  <si>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</si>
  <si>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</si>
  <si>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</si>
  <si>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</si>
  <si>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</si>
  <si>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</si>
  <si>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</si>
  <si>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</si>
  <si>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</si>
  <si>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</si>
  <si>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</si>
  <si>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</si>
  <si>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</si>
  <si>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</si>
  <si>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</si>
  <si>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</si>
  <si>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</si>
  <si>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</si>
  <si>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</si>
  <si>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</si>
  <si>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</si>
  <si>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</si>
  <si>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</si>
  <si>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</si>
  <si>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</si>
  <si>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</si>
  <si>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</si>
  <si>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</si>
  <si>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</si>
  <si>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</si>
  <si>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</si>
  <si>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</si>
  <si>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</si>
  <si>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</si>
  <si>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</si>
  <si>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</si>
  <si>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</si>
  <si>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</si>
  <si>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</si>
  <si>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</si>
  <si>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</si>
  <si>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</si>
  <si>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</si>
  <si>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</si>
  <si>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</si>
  <si>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</si>
  <si>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</si>
  <si>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</si>
  <si>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</si>
  <si>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</si>
  <si>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</si>
  <si>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</si>
  <si>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</si>
  <si>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</si>
  <si>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</si>
  <si>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</si>
  <si>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</si>
  <si>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</si>
  <si>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</si>
  <si>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</si>
  <si>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</si>
  <si>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</si>
  <si>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</si>
  <si>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</si>
  <si>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</si>
  <si>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</si>
  <si>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</si>
  <si>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</si>
  <si>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</si>
  <si>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</si>
  <si>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</si>
  <si>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</si>
  <si>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</si>
  <si>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</si>
  <si>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</si>
  <si>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</si>
  <si>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</si>
  <si>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</si>
  <si>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</si>
  <si>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</si>
  <si>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</si>
  <si>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</si>
  <si>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</si>
  <si>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</si>
  <si>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</si>
  <si>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</si>
  <si>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</si>
  <si>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</si>
  <si>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</si>
  <si>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</si>
  <si>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</si>
  <si>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</si>
  <si>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</si>
  <si>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</si>
  <si>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</si>
  <si>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</si>
  <si>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</si>
  <si>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</si>
  <si>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</si>
  <si>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</si>
  <si>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</si>
  <si>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</si>
  <si>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</si>
  <si>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</si>
  <si>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</si>
  <si>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</si>
  <si>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</si>
  <si>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</si>
  <si>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</si>
  <si>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</si>
  <si>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</si>
  <si>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</si>
  <si>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</si>
  <si>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</si>
  <si>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</si>
  <si>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</si>
  <si>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</si>
  <si>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</si>
  <si>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</si>
  <si>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</si>
  <si>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</si>
  <si>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</si>
  <si>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</si>
  <si>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</si>
  <si>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</si>
  <si>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</si>
  <si>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</si>
  <si>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</si>
  <si>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</si>
  <si>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</si>
  <si>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</si>
  <si>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</si>
  <si>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</si>
  <si>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</si>
  <si>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</si>
  <si>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</si>
  <si>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</si>
  <si>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</si>
  <si>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</si>
  <si>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</si>
  <si>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</si>
  <si>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</si>
  <si>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</si>
  <si>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</si>
  <si>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</si>
  <si>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</si>
  <si>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</si>
  <si>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</si>
  <si>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</si>
  <si>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</si>
  <si>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</si>
  <si>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</si>
  <si>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</si>
  <si>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</si>
  <si>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</si>
  <si>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</si>
  <si>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</si>
  <si>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</si>
  <si>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</si>
  <si>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</si>
  <si>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</si>
  <si>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</si>
  <si>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</si>
  <si>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</si>
  <si>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</si>
  <si>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</si>
  <si>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</si>
  <si>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</si>
  <si>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</si>
  <si>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</si>
  <si>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</si>
  <si>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</si>
  <si>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</si>
  <si>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</si>
  <si>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</si>
  <si>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</si>
  <si>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</si>
  <si>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</si>
  <si>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</si>
  <si>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</si>
  <si>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</si>
  <si>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</si>
  <si>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</si>
  <si>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</si>
  <si>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</si>
  <si>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</si>
  <si>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</si>
  <si>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</si>
  <si>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</si>
  <si>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</si>
  <si>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</si>
  <si>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</si>
  <si>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</si>
  <si>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</si>
  <si>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</si>
  <si>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</si>
  <si>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</si>
  <si>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</si>
  <si>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</si>
  <si>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</si>
  <si>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</si>
  <si>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</si>
  <si>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</si>
  <si>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</si>
  <si>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</si>
  <si>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</si>
  <si>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</si>
  <si>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</si>
  <si>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</si>
  <si>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</si>
  <si>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</si>
  <si>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</si>
  <si>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</si>
  <si>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</si>
  <si>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</si>
  <si>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</si>
  <si>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</si>
  <si>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</si>
  <si>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</si>
  <si>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</si>
  <si>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</si>
  <si>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</si>
  <si>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</si>
  <si>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</si>
  <si>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</si>
  <si>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</si>
  <si>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</si>
  <si>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</si>
  <si>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</si>
  <si>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</si>
  <si>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</si>
  <si>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</si>
  <si>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</si>
  <si>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</si>
  <si>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</si>
  <si>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</si>
  <si>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</si>
  <si>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</si>
  <si>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</si>
  <si>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</si>
  <si>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</si>
  <si>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</si>
  <si>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</si>
  <si>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</si>
  <si>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</si>
  <si>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</si>
  <si>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</si>
  <si>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</si>
  <si>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</si>
  <si>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</si>
  <si>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</si>
  <si>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 xml:space="preserve"> licença as 11:50 - deslocando pro km de descarga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</si>
  <si>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</si>
  <si>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</si>
  <si>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</si>
  <si>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</si>
  <si>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em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</si>
  <si>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</si>
  <si>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</si>
  <si>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</si>
  <si>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</si>
  <si>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</si>
  <si>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</si>
  <si>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</si>
  <si>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</si>
  <si>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</si>
  <si>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</si>
  <si>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</si>
  <si>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</si>
  <si>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as 11:08h</t>
  </si>
  <si>
    <t>Aguardando manutenção na garra da retro</t>
  </si>
  <si>
    <t>MC1 as 10:41h - licença as 13:33h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</si>
  <si>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</si>
  <si>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</si>
  <si>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</si>
  <si>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</si>
  <si>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</si>
  <si>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</si>
  <si>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Ronda de auto</t>
  </si>
  <si>
    <t>Cancelado - auto de linha avariado</t>
  </si>
  <si>
    <t>Descarga de pedra do km 695 ao km 697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</si>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</sst>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3" t="s">
        <v>821</v>
      </c>
      <c r="E76" s="334" t="s">
        <v>636</v>
      </c>
      <c r="F76" s="334" t="s">
        <v>608</v>
      </c>
      <c r="G76" s="334" t="s">
        <v>618</v>
      </c>
      <c r="H76" s="334"/>
      <c r="I76" s="334">
        <v>1</v>
      </c>
      <c r="J76" s="339">
        <v>1</v>
      </c>
      <c r="K76" s="340" t="s">
        <v>618</v>
      </c>
    </row>
    <row r="77" spans="1:11">
      <c r="A77" s="208" t="s">
        <v>822</v>
      </c>
      <c r="D77" s="335" t="s">
        <v>823</v>
      </c>
      <c r="E77" s="336" t="s">
        <v>607</v>
      </c>
      <c r="F77" s="337" t="s">
        <v>608</v>
      </c>
      <c r="G77" s="337" t="s">
        <v>618</v>
      </c>
      <c r="H77" s="338" t="s">
        <v>823</v>
      </c>
      <c r="I77" s="338">
        <v>1</v>
      </c>
      <c r="J77" s="339">
        <v>1</v>
      </c>
      <c r="K77" s="288" t="s">
        <v>618</v>
      </c>
    </row>
    <row r="78" spans="1:11">
      <c r="A78" s="208" t="s">
        <v>824</v>
      </c>
      <c r="D78" s="335" t="s">
        <v>825</v>
      </c>
      <c r="E78" s="336" t="s">
        <v>607</v>
      </c>
      <c r="F78" s="338" t="s">
        <v>608</v>
      </c>
      <c r="G78" s="338" t="s">
        <v>618</v>
      </c>
      <c r="H78" s="338" t="s">
        <v>826</v>
      </c>
      <c r="I78" s="338">
        <v>1</v>
      </c>
      <c r="J78" s="339">
        <v>1</v>
      </c>
      <c r="K78" s="340" t="s">
        <v>618</v>
      </c>
    </row>
    <row r="79" spans="1:11">
      <c r="A79" s="208" t="s">
        <v>827</v>
      </c>
      <c r="D79" s="341" t="s">
        <v>828</v>
      </c>
      <c r="E79" s="342" t="s">
        <v>607</v>
      </c>
      <c r="F79" s="342" t="s">
        <v>608</v>
      </c>
      <c r="G79" s="343" t="s">
        <v>618</v>
      </c>
      <c r="H79" s="343" t="s">
        <v>829</v>
      </c>
      <c r="I79" s="343">
        <v>0</v>
      </c>
      <c r="J79" s="344">
        <v>0</v>
      </c>
      <c r="K79" s="345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zoomScaleNormal="100" workbookViewId="0">
      <pane xSplit="6" ySplit="5" topLeftCell="G369" activePane="bottomRight" state="frozen"/>
      <selection pane="bottomRight" activeCell="B375" sqref="B37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5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4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5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4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4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4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4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4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4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4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4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4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4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4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4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4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4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4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4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4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32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4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4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4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4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4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4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4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4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4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4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4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4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4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4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4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4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4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4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5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4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4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4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4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5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4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4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4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4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4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4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4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5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4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4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4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4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4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4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4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4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4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4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4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4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4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4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4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4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4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4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4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4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4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31">
        <v>0.66666666666666663</v>
      </c>
      <c r="P141" s="331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4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4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4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5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4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4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4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4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5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4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4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4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4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4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4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4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4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4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4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4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4">
        <v>265</v>
      </c>
      <c r="F186" s="167" t="s">
        <v>623</v>
      </c>
      <c r="G186" s="9" t="str">
        <f>IF(D186="","*",VLOOKUP(F186,BS_ATIVIDADE[#All],3,FALSE))</f>
        <v>OUTROS</v>
      </c>
      <c r="H186" s="331" t="s">
        <v>1533</v>
      </c>
      <c r="I186" s="331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5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31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4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4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4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4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4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4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4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4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4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757</v>
      </c>
      <c r="E210" s="314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4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31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5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4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4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4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4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4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5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4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4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4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4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4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5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4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4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4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4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4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4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4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4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4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4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4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4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847</v>
      </c>
      <c r="E274" s="314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5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4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4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4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5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4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4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4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4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788</v>
      </c>
      <c r="E294" s="314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4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4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4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5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4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0.25</v>
      </c>
      <c r="AZ302" s="13"/>
      <c r="BA302" s="34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4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4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4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4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4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4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4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4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4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5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4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4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4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4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4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4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4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4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4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4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4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5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14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4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/>
      <c r="BH341" s="16">
        <v>1</v>
      </c>
      <c r="BI341" s="16"/>
      <c r="BJ341" s="16" t="s">
        <v>1745</v>
      </c>
      <c r="BK341" s="16" t="s">
        <v>1746</v>
      </c>
      <c r="BL341" s="15"/>
      <c r="BM341" s="14"/>
      <c r="BN341" s="14"/>
      <c r="BO341" s="160"/>
      <c r="BP341" s="16"/>
      <c r="BQ341" s="12" t="str">
        <f t="shared" si="60"/>
        <v>Produção e Intervalo</v>
      </c>
      <c r="BR341" s="18">
        <f t="shared" si="61"/>
        <v>0</v>
      </c>
      <c r="BS341" s="18">
        <f t="shared" si="62"/>
        <v>0</v>
      </c>
      <c r="BT341" s="220" t="str">
        <f>IF(BN341="","",SUBSTITUTE(BM341," ","")&amp;SUBSTITUTE(BN341," ",""))</f>
        <v/>
      </c>
    </row>
    <row r="342" spans="1:72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4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32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4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32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300" t="str">
        <f>IF(BS_CONTROLE[[#This Row],[Local - Partida]]=0, "-", BS_CONTROLE[[#This Row],[Local - Partida]])</f>
        <v>TIQ</v>
      </c>
      <c r="AL346" s="300" t="str">
        <f>IF(BS_CONTROLE[[#This Row],[Local - Encerramento]]=0, "-", BS_CONTROLE[[#This Row],[Local - Encerramento]])</f>
        <v>TRO</v>
      </c>
      <c r="AM346" s="300" t="str">
        <f>IF(BS_CONTROLE[[#This Row],[Entre - Estações]]=0, "-", BS_CONTROLE[[#This Row],[Entre - Estações]])</f>
        <v>TIQ-TRO</v>
      </c>
      <c r="AN346" s="300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1</v>
      </c>
      <c r="BI346" s="16"/>
      <c r="BJ346" s="330" t="s">
        <v>1750</v>
      </c>
      <c r="BK346" s="16" t="s">
        <v>1751</v>
      </c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0" t="str">
        <f>IF(BN346="","",SUBSTITUTE(BM346," ","")&amp;SUBSTITUTE(BN346," ",""))</f>
        <v/>
      </c>
    </row>
    <row r="347" spans="1:72" ht="23.25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14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/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32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300" t="str">
        <f>IF(BS_CONTROLE[[#This Row],[Local - Partida]]=0, "-", BS_CONTROLE[[#This Row],[Local - Partida]])</f>
        <v>TGR</v>
      </c>
      <c r="AL347" s="300" t="str">
        <f>IF(BS_CONTROLE[[#This Row],[Local - Encerramento]]=0, "-", BS_CONTROLE[[#This Row],[Local - Encerramento]])</f>
        <v>TIQ</v>
      </c>
      <c r="AM347" s="300" t="str">
        <f>IF(BS_CONTROLE[[#This Row],[Entre - Estações]]=0, "-", BS_CONTROLE[[#This Row],[Entre - Estações]])</f>
        <v>TGR-TIQ</v>
      </c>
      <c r="AN347" s="300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 t="str">
        <f>IF(BS_CONTROLE[[#This Row],[KM - Fim]]=0, "-", BS_CONTROLE[[#This Row],[KM - Fim]])</f>
        <v>-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30" t="s">
        <v>1754</v>
      </c>
      <c r="BK347" s="330" t="s">
        <v>1754</v>
      </c>
      <c r="BL347" s="15"/>
      <c r="BM347" s="14" t="s">
        <v>984</v>
      </c>
      <c r="BN347" s="14" t="s">
        <v>0</v>
      </c>
      <c r="BO347" s="160" t="s">
        <v>1071</v>
      </c>
      <c r="BP347" s="17"/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5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32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300" t="s">
        <v>566</v>
      </c>
      <c r="AL348" s="300" t="str">
        <f>IF(BS_CONTROLE[[#This Row],[Local - Encerramento]]=0, "-", BS_CONTROLE[[#This Row],[Local - Encerramento]])</f>
        <v>-</v>
      </c>
      <c r="AM348" s="300" t="s">
        <v>565</v>
      </c>
      <c r="AN348" s="300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/>
      <c r="AT348" s="237"/>
      <c r="AU348" s="237"/>
      <c r="AV348" s="237"/>
      <c r="AW348" s="237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1</v>
      </c>
      <c r="BI348" s="16"/>
      <c r="BJ348" s="330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32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>
        <v>74</v>
      </c>
      <c r="K350" s="37">
        <v>403</v>
      </c>
      <c r="L350" s="83"/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0" s="80" t="str">
        <f>IFERROR(_xlfn.XLOOKUP(J350, BASE_MAPA!$E$2:$E$359, BASE_MAPA!$J$2:$J$359), "ERRO")</f>
        <v>MARCO INICIAL - ALTO ARAGUAIA</v>
      </c>
      <c r="V350" s="294"/>
      <c r="W350" s="332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TMT</v>
      </c>
      <c r="AN350" s="300" t="str">
        <f>IF(BS_CONTROLE[[#This Row],[SB]]=0, "-", BS_CONTROLE[[#This Row],[SB]])</f>
        <v>TMT1</v>
      </c>
      <c r="AO350" s="280">
        <f>IF(BS_CONTROLE[[#This Row],[SUB]]=0, "-", BS_CONTROLE[[#This Row],[SUB]])</f>
        <v>74</v>
      </c>
      <c r="AP350" s="281">
        <f>IF(BS_CONTROLE[[#This Row],[KM - Inicio]]=0, "-", BS_CONTROLE[[#This Row],[KM - Inicio]])</f>
        <v>403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0" s="11" t="str">
        <f>IFERROR(_xlfn.XLOOKUP(AO350, BASE_MAPA!$E$2:$E$359, BASE_MAPA!$J$2:$J$359), "ERRO")</f>
        <v>MARCO INICIAL - ALTO ARAGUAIA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4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32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300" t="str">
        <f>IF(BS_CONTROLE[[#This Row],[Local - Partida]]=0, "-", BS_CONTROLE[[#This Row],[Local - Partida]])</f>
        <v>TOM</v>
      </c>
      <c r="AL351" s="300" t="str">
        <f>IF(BS_CONTROLE[[#This Row],[Local - Encerramento]]=0, "-", BS_CONTROLE[[#This Row],[Local - Encerramento]])</f>
        <v>TCS</v>
      </c>
      <c r="AM351" s="300" t="str">
        <f>IF(BS_CONTROLE[[#This Row],[Entre - Estações]]=0, "-", BS_CONTROLE[[#This Row],[Entre - Estações]])</f>
        <v>TCS-TOM</v>
      </c>
      <c r="AN351" s="300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13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30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32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32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4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32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300" t="str">
        <f>IF(BS_CONTROLE[[#This Row],[Local - Partida]]=0, "-", BS_CONTROLE[[#This Row],[Local - Partida]])</f>
        <v>TCS2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TCS</v>
      </c>
      <c r="AN354" s="300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13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1</v>
      </c>
      <c r="BI354" s="16"/>
      <c r="BJ354" s="330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32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32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32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32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32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14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32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300" t="str">
        <f>IF(BS_CONTROLE[[#This Row],[Local - Partida]]=0, "-", BS_CONTROLE[[#This Row],[Local - Partida]])</f>
        <v>TID</v>
      </c>
      <c r="AL360" s="300" t="str">
        <f>IF(BS_CONTROLE[[#This Row],[Local - Encerramento]]=0, "-", BS_CONTROLE[[#This Row],[Local - Encerramento]])</f>
        <v>TID</v>
      </c>
      <c r="AM360" s="300" t="str">
        <f>IF(BS_CONTROLE[[#This Row],[Entre - Estações]]=0, "-", BS_CONTROLE[[#This Row],[Entre - Estações]])</f>
        <v>TCE-TID</v>
      </c>
      <c r="AN360" s="300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1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30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32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>
      <c r="A362" s="162" t="str">
        <f t="shared" si="64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32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14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500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32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300" t="str">
        <f>IF(BS_CONTROLE[[#This Row],[Local - Partida]]=0, "-", BS_CONTROLE[[#This Row],[Local - Partida]])</f>
        <v>TCS</v>
      </c>
      <c r="AL363" s="300" t="str">
        <f>IF(BS_CONTROLE[[#This Row],[Local - Encerramento]]=0, "-", BS_CONTROLE[[#This Row],[Local - Encerramento]])</f>
        <v>TCS</v>
      </c>
      <c r="AM363" s="300" t="str">
        <f>IF(BS_CONTROLE[[#This Row],[Entre - Estações]]=0, "-", BS_CONTROLE[[#This Row],[Entre - Estações]])</f>
        <v>TVI-TJA</v>
      </c>
      <c r="AN363" s="300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/>
      <c r="AT363" s="237"/>
      <c r="AU363" s="237"/>
      <c r="AV363" s="237"/>
      <c r="AW363" s="237"/>
      <c r="AX363" s="38"/>
      <c r="AY363" s="313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1</v>
      </c>
      <c r="BI363" s="16"/>
      <c r="BJ363" s="330" t="s">
        <v>1765</v>
      </c>
      <c r="BK363" s="16" t="s">
        <v>1766</v>
      </c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0" t="str">
        <f>IF(BN363="","",SUBSTITUTE(BM363," ","")&amp;SUBSTITUTE(BN363," ",""))</f>
        <v/>
      </c>
    </row>
    <row r="364" spans="1:72" ht="23.25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4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32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300" t="str">
        <f>IF(BS_CONTROLE[[#This Row],[Local - Partida]]=0, "-", BS_CONTROLE[[#This Row],[Local - Partida]])</f>
        <v>PPR</v>
      </c>
      <c r="AL364" s="300" t="str">
        <f>IF(BS_CONTROLE[[#This Row],[Local - Encerramento]]=0, "-", BS_CONTROLE[[#This Row],[Local - Encerramento]])</f>
        <v>PIT</v>
      </c>
      <c r="AM364" s="300" t="str">
        <f>IF(BS_CONTROLE[[#This Row],[Entre - Estações]]=0, "-", BS_CONTROLE[[#This Row],[Entre - Estações]])</f>
        <v>PPR-PIT</v>
      </c>
      <c r="AN364" s="300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13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30" t="s">
        <v>1768</v>
      </c>
      <c r="BK364" s="330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17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>
      <c r="A365" s="162" t="str">
        <f t="shared" si="64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4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32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300" t="str">
        <f>IF(BS_CONTROLE[[#This Row],[Local - Partida]]=0, "-", BS_CONTROLE[[#This Row],[Local - Partida]])</f>
        <v>PARPPG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PAR-PPG</v>
      </c>
      <c r="AN366" s="300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/>
      <c r="AT366" s="237"/>
      <c r="AU366" s="237"/>
      <c r="AV366" s="237"/>
      <c r="AW366" s="237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1</v>
      </c>
      <c r="BI366" s="16"/>
      <c r="BJ366" s="330" t="s">
        <v>1770</v>
      </c>
      <c r="BK366" s="330" t="s">
        <v>1770</v>
      </c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0" t="str">
        <f>IF(BN366="","",SUBSTITUTE(BM366," ","")&amp;SUBSTITUTE(BN366," ",""))</f>
        <v/>
      </c>
    </row>
    <row r="367" spans="1:72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4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2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32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300" t="str">
        <f>IF(BS_CONTROLE[[#This Row],[Local - Partida]]=0, "-", BS_CONTROLE[[#This Row],[Local - Partida]])</f>
        <v>PNN2</v>
      </c>
      <c r="AL367" s="300" t="str">
        <f>IF(BS_CONTROLE[[#This Row],[Local - Encerramento]]=0, "-", BS_CONTROLE[[#This Row],[Local - Encerramento]])</f>
        <v>PNN2</v>
      </c>
      <c r="AM367" s="300" t="str">
        <f>IF(BS_CONTROLE[[#This Row],[Entre - Estações]]=0, "-", BS_CONTROLE[[#This Row],[Entre - Estações]])</f>
        <v>PNN-PCB</v>
      </c>
      <c r="AN367" s="300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/>
      <c r="AT367" s="237"/>
      <c r="AU367" s="237"/>
      <c r="AV367" s="237"/>
      <c r="AW367" s="237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1</v>
      </c>
      <c r="BI367" s="16"/>
      <c r="BJ367" s="330" t="s">
        <v>1771</v>
      </c>
      <c r="BK367" s="330" t="s">
        <v>1771</v>
      </c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0" t="str">
        <f>IF(BN367="","",SUBSTITUTE(BM367," ","")&amp;SUBSTITUTE(BN367," ",""))</f>
        <v/>
      </c>
    </row>
    <row r="368" spans="1:72">
      <c r="A368" s="162" t="str">
        <f t="shared" si="64"/>
        <v>E14</v>
      </c>
      <c r="B368" s="163"/>
      <c r="C368" s="8"/>
      <c r="D368" s="51" t="s">
        <v>748</v>
      </c>
      <c r="E368" s="314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32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300" t="str">
        <f>IF(BS_CONTROLE[[#This Row],[Local - Partida]]=0, "-", BS_CONTROLE[[#This Row],[Local - Partida]])</f>
        <v>POV</v>
      </c>
      <c r="AL368" s="300" t="str">
        <f>IF(BS_CONTROLE[[#This Row],[Local - Encerramento]]=0, "-", BS_CONTROLE[[#This Row],[Local - Encerramento]])</f>
        <v>PUR</v>
      </c>
      <c r="AM368" s="300" t="str">
        <f>IF(BS_CONTROLE[[#This Row],[Entre - Estações]]=0, "-", BS_CONTROLE[[#This Row],[Entre - Estações]])</f>
        <v>POV-PJA</v>
      </c>
      <c r="AN368" s="300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/>
      <c r="AS368" s="237"/>
      <c r="AT368" s="237"/>
      <c r="AU368" s="237"/>
      <c r="AV368" s="237"/>
      <c r="AW368" s="237"/>
      <c r="AX368" s="38"/>
      <c r="AY368" s="313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>IF(BN368="","",SUBSTITUTE(BM368," ","")&amp;SUBSTITUTE(BN368," ",""))</f>
        <v/>
      </c>
    </row>
    <row r="369" spans="1:72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14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32" t="s">
        <v>1773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300" t="str">
        <f>IF(BS_CONTROLE[[#This Row],[Local - Partida]]=0, "-", BS_CONTROLE[[#This Row],[Local - Partida]])</f>
        <v>ZFH2</v>
      </c>
      <c r="AL369" s="300" t="str">
        <f>IF(BS_CONTROLE[[#This Row],[Local - Encerramento]]=0, "-", BS_CONTROLE[[#This Row],[Local - Encerramento]])</f>
        <v>ZIQ</v>
      </c>
      <c r="AM369" s="300" t="str">
        <f>IF(BS_CONTROLE[[#This Row],[Entre - Estações]]=0, "-", BS_CONTROLE[[#This Row],[Entre - Estações]])</f>
        <v>ZQY-ZFH</v>
      </c>
      <c r="AN369" s="300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13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30" t="s">
        <v>1774</v>
      </c>
      <c r="BK369" s="330" t="s">
        <v>1774</v>
      </c>
      <c r="BL369" s="15"/>
      <c r="BM369" s="14" t="s">
        <v>988</v>
      </c>
      <c r="BN369" s="14" t="s">
        <v>1018</v>
      </c>
      <c r="BO369" s="160" t="s">
        <v>1096</v>
      </c>
      <c r="BP369" s="17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>
      <c r="A370" s="162" t="str">
        <f t="shared" si="64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>
      <c r="A371" s="162" t="str">
        <f t="shared" si="64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>
      <c r="A372" s="162" t="str">
        <f t="shared" si="64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>
      <c r="A373" s="162" t="str">
        <f t="shared" si="64"/>
        <v>V86</v>
      </c>
      <c r="B373" s="163"/>
      <c r="C373" s="8"/>
      <c r="D373" s="51" t="s">
        <v>813</v>
      </c>
      <c r="E373" s="314">
        <v>474</v>
      </c>
      <c r="F373" s="167" t="s">
        <v>715</v>
      </c>
      <c r="G373" s="9" t="str">
        <f>IF(D373="","*",VLOOKUP(F373,BS_ATIVIDADE[#All],3,FALSE))</f>
        <v>MECANIZAÇÃO - SOCADORA</v>
      </c>
      <c r="H373" s="142"/>
      <c r="I373" s="142"/>
      <c r="J373" s="37"/>
      <c r="K373" s="37"/>
      <c r="L373" s="83"/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>IF(BN373="","",SUBSTITUTE(BM373," ","")&amp;SUBSTITUTE(BN373," ",""))</f>
        <v/>
      </c>
    </row>
    <row r="374" spans="1:72">
      <c r="A374" s="162" t="str">
        <f t="shared" si="64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>IF(BN374="","",SUBSTITUTE(BM374," ","")&amp;SUBSTITUTE(BN374," ",""))</f>
        <v/>
      </c>
    </row>
    <row r="375" spans="1:72">
      <c r="A375" s="162" t="str">
        <f t="shared" si="64"/>
        <v>W7046045</v>
      </c>
      <c r="B375" s="163">
        <v>46045</v>
      </c>
      <c r="C375" s="8"/>
      <c r="D375" s="51" t="s">
        <v>847</v>
      </c>
      <c r="E375" s="314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697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297" t="s">
        <v>1775</v>
      </c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PDM - PEDRA - DESCARGA</v>
      </c>
      <c r="AJ375" s="9" t="str">
        <f>IF(D375="","*",VLOOKUP(AI375,BS_ATIVIDADE[#Data],3,FALSE))</f>
        <v>PEDRA</v>
      </c>
      <c r="AK375" s="300" t="str">
        <f>IF(BS_CONTROLE[[#This Row],[Local - Partida]]=0, "-", BS_CONTROLE[[#This Row],[Local - Partida]])</f>
        <v>TIQ</v>
      </c>
      <c r="AL375" s="300" t="str">
        <f>IF(BS_CONTROLE[[#This Row],[Local - Encerramento]]=0, "-", BS_CONTROLE[[#This Row],[Local - Encerramento]])</f>
        <v>TGR2</v>
      </c>
      <c r="AM375" s="300" t="str">
        <f>IF(BS_CONTROLE[[#This Row],[Entre - Estações]]=0, "-", BS_CONTROLE[[#This Row],[Entre - Estações]])</f>
        <v>TAL-TSF</v>
      </c>
      <c r="AN375" s="300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697</v>
      </c>
      <c r="AQ375" s="281">
        <f>IF(BS_CONTROLE[[#This Row],[KM - Fim]]=0, "-", BS_CONTROLE[[#This Row],[KM - Fim]])</f>
        <v>697</v>
      </c>
      <c r="AR375" s="237"/>
      <c r="AS375" s="237"/>
      <c r="AT375" s="237"/>
      <c r="AU375" s="237"/>
      <c r="AV375" s="237"/>
      <c r="AW375" s="237"/>
      <c r="AX375" s="38"/>
      <c r="AY375" s="313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VAGÕES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20" t="str">
        <f>IF(BN375="","",SUBSTITUTE(BM375," ","")&amp;SUBSTITUTE(BN375," ",""))</f>
        <v/>
      </c>
    </row>
    <row r="376" spans="1:72">
      <c r="A376" s="162" t="str">
        <f t="shared" si="64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>IF(BN376="","",SUBSTITUTE(BM376," ","")&amp;SUBSTITUTE(BN376," ",""))</f>
        <v/>
      </c>
    </row>
    <row r="377" spans="1:72">
      <c r="A377" s="162" t="str">
        <f t="shared" si="64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>IF(BN377="","",SUBSTITUTE(BM377," ","")&amp;SUBSTITUTE(BN377," ",""))</f>
        <v/>
      </c>
    </row>
    <row r="378" spans="1:72">
      <c r="A378" s="162" t="str">
        <f t="shared" si="64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>
      <c r="A379" s="162" t="str">
        <f t="shared" si="64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>
      <c r="A380" s="162" t="str">
        <f t="shared" si="64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>IF(BN380="","",SUBSTITUTE(BM380," ","")&amp;SUBSTITUTE(BN380," ",""))</f>
        <v/>
      </c>
    </row>
    <row r="381" spans="1:72">
      <c r="A381" s="162" t="str">
        <f t="shared" si="64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>
      <c r="A382" s="162" t="str">
        <f t="shared" si="64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>
      <c r="A383" s="162" t="str">
        <f t="shared" si="64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>IF(BN383="","",SUBSTITUTE(BM383," ","")&amp;SUBSTITUTE(BN383," ",""))</f>
        <v/>
      </c>
    </row>
    <row r="384" spans="1:72">
      <c r="A384" s="162" t="str">
        <f t="shared" si="64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>IF(BN384="","",SUBSTITUTE(BM384," ","")&amp;SUBSTITUTE(BN384," ",""))</f>
        <v/>
      </c>
    </row>
    <row r="385" spans="1:72">
      <c r="A385" s="162" t="str">
        <f t="shared" si="64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>IF(BN385="","",SUBSTITUTE(BM385," ","")&amp;SUBSTITUTE(BN385," ",""))</f>
        <v/>
      </c>
    </row>
    <row r="386" spans="1:72">
      <c r="A386" s="162" t="str">
        <f t="shared" si="64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>IF(BN386="","",SUBSTITUTE(BM386," ","")&amp;SUBSTITUTE(BN386," ",""))</f>
        <v/>
      </c>
    </row>
    <row r="387" spans="1:72">
      <c r="A387" s="162" t="str">
        <f t="shared" si="64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>
      <c r="A388" s="162" t="str">
        <f t="shared" si="64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>
      <c r="A389" s="162" t="str">
        <f t="shared" si="64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>IF(BN389="","",SUBSTITUTE(BM389," ","")&amp;SUBSTITUTE(BN389," ",""))</f>
        <v/>
      </c>
    </row>
    <row r="390" spans="1:72">
      <c r="A390" s="162" t="str">
        <f t="shared" si="64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>IF(BN390="","",SUBSTITUTE(BM390," ","")&amp;SUBSTITUTE(BN390," ",""))</f>
        <v/>
      </c>
    </row>
    <row r="391" spans="1:72">
      <c r="A391" s="162" t="str">
        <f t="shared" si="64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>
      <c r="A392" s="162" t="str">
        <f t="shared" si="64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>
      <c r="A393" s="162" t="str">
        <f t="shared" si="64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>
      <c r="A394" s="162" t="str">
        <f t="shared" si="64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>
      <c r="A395" s="162" t="str">
        <f t="shared" si="64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>
      <c r="A396" s="162" t="str">
        <f t="shared" si="64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>
      <c r="A397" s="162" t="str">
        <f t="shared" si="64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>
      <c r="A398" s="162" t="str">
        <f t="shared" si="64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>
      <c r="A399" s="162" t="str">
        <f t="shared" si="64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>IF(BN399="","",SUBSTITUTE(BM399," ","")&amp;SUBSTITUTE(BN399," ",""))</f>
        <v/>
      </c>
    </row>
    <row r="400" spans="1:72">
      <c r="A400" s="162" t="str">
        <f t="shared" si="64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>
      <c r="A401" s="162" t="str">
        <f t="shared" si="64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>IF(BN401="","",SUBSTITUTE(BM401," ","")&amp;SUBSTITUTE(BN401," ",""))</f>
        <v/>
      </c>
    </row>
    <row r="402" spans="1:72">
      <c r="A402" s="162" t="str">
        <f t="shared" si="64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>
      <c r="A403" s="162" t="str">
        <f t="shared" si="64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>IF(BN403="","",SUBSTITUTE(BM403," ","")&amp;SUBSTITUTE(BN403," ",""))</f>
        <v/>
      </c>
    </row>
    <row r="404" spans="1:72">
      <c r="A404" s="162" t="str">
        <f t="shared" si="64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>
      <c r="A405" s="162" t="str">
        <f t="shared" si="64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>
      <c r="A406" s="162" t="str">
        <f t="shared" si="64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>
      <c r="A407" s="162" t="str">
        <f t="shared" si="64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>
      <c r="A408" s="162" t="str">
        <f t="shared" si="64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>
      <c r="A409" s="162" t="str">
        <f t="shared" si="64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>IF(BN409="","",SUBSTITUTE(BM409," ","")&amp;SUBSTITUTE(BN409," ",""))</f>
        <v/>
      </c>
    </row>
    <row r="410" spans="1:72">
      <c r="A410" s="162" t="str">
        <f t="shared" si="64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>
      <c r="A411" s="162" t="str">
        <f t="shared" si="64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>
      <c r="A412" s="162" t="str">
        <f t="shared" ref="A412:A446" si="65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>
      <c r="A413" s="162" t="str">
        <f t="shared" si="65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>
      <c r="A414" s="162" t="str">
        <f t="shared" si="65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>
      <c r="A415" s="162" t="str">
        <f t="shared" si="65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>
      <c r="A416" s="162" t="str">
        <f t="shared" si="65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>
      <c r="A417" s="162" t="str">
        <f t="shared" si="65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>
      <c r="A418" s="162" t="str">
        <f t="shared" si="65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>
      <c r="A419" s="162" t="str">
        <f t="shared" si="65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>
      <c r="A420" s="162" t="str">
        <f t="shared" si="65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>
      <c r="A421" s="162" t="str">
        <f t="shared" si="65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>
      <c r="A422" s="162" t="str">
        <f t="shared" si="65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>
      <c r="A423" s="162" t="str">
        <f t="shared" si="65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>
      <c r="A424" s="162" t="str">
        <f t="shared" si="65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>
      <c r="A425" s="162" t="str">
        <f t="shared" si="65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>
      <c r="A426" s="162" t="str">
        <f t="shared" si="65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>
      <c r="A427" s="162" t="str">
        <f t="shared" si="65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>
      <c r="A428" s="162" t="str">
        <f t="shared" si="65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>
      <c r="A429" s="162" t="str">
        <f t="shared" si="65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>
      <c r="A430" s="162" t="str">
        <f t="shared" si="65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>
      <c r="A431" s="162" t="str">
        <f t="shared" si="65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>
      <c r="A432" s="162" t="str">
        <f t="shared" si="65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>
      <c r="A433" s="162" t="str">
        <f t="shared" si="65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>
      <c r="A434" s="162" t="str">
        <f t="shared" si="65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>
      <c r="A435" s="162" t="str">
        <f t="shared" si="65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>
      <c r="A436" s="162" t="str">
        <f t="shared" si="65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>
      <c r="A437" s="162" t="str">
        <f t="shared" si="65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>
      <c r="A438" s="162" t="str">
        <f t="shared" si="65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>
      <c r="A439" s="162" t="str">
        <f t="shared" si="65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>
      <c r="A440" s="162" t="str">
        <f t="shared" si="65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>
      <c r="A441" s="162" t="str">
        <f t="shared" si="65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>
      <c r="A442" s="162" t="str">
        <f t="shared" si="65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>
      <c r="A443" s="162" t="str">
        <f t="shared" si="65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>
      <c r="A444" s="162" t="str">
        <f t="shared" si="65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>
      <c r="A445" s="162" t="str">
        <f t="shared" si="65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>
      <c r="A446" s="162" t="str">
        <f t="shared" si="65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Y370:Y444 V345:Y345 V369:X416 V349:Y350 V346:X348 V352:Y353 V351:X351 V354:X354 V355:Y359 V366:X367 V360:X360 V365:Y365 V363:X364 V368:Y368 V361:Y362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70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70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 BK369 BK347 BK364 BK366:BK367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69 BK347 BK344 BK364 BK366:BK367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370:BK49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68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1776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703</v>
      </c>
      <c r="D3" s="316" t="s">
        <v>1777</v>
      </c>
      <c r="E3" s="316" t="s">
        <v>1778</v>
      </c>
      <c r="F3" s="316" t="s">
        <v>1779</v>
      </c>
      <c r="G3" s="316" t="s">
        <v>1780</v>
      </c>
      <c r="H3" s="316" t="s">
        <v>1781</v>
      </c>
    </row>
    <row r="4" spans="3:8">
      <c r="C4" s="317" t="s">
        <v>838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838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838</v>
      </c>
      <c r="D6" s="317">
        <v>7672</v>
      </c>
      <c r="E6" s="318">
        <v>46000</v>
      </c>
      <c r="F6" s="319" t="s">
        <v>1782</v>
      </c>
      <c r="G6" s="317"/>
      <c r="H6" s="317"/>
    </row>
    <row r="7" spans="3:8">
      <c r="C7" s="317" t="s">
        <v>847</v>
      </c>
      <c r="D7" s="317">
        <v>7632</v>
      </c>
      <c r="E7" s="318">
        <v>45996</v>
      </c>
      <c r="F7" s="320" t="s">
        <v>1783</v>
      </c>
      <c r="G7" s="317"/>
      <c r="H7" s="317"/>
    </row>
    <row r="8" spans="3:8">
      <c r="C8" s="317" t="s">
        <v>847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abSelected="1" topLeftCell="B1" workbookViewId="0">
      <selection activeCell="G2" sqref="G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1784</v>
      </c>
      <c r="W1" s="397"/>
      <c r="X1" s="397"/>
      <c r="Y1" s="103"/>
    </row>
    <row r="2" spans="1:25" s="100" customFormat="1" ht="11.25" customHeight="1">
      <c r="A2" s="104" t="s">
        <v>1785</v>
      </c>
      <c r="B2" s="104" t="s">
        <v>1786</v>
      </c>
      <c r="C2" s="104" t="s">
        <v>605</v>
      </c>
      <c r="D2" s="105" t="s">
        <v>1177</v>
      </c>
      <c r="E2" s="105" t="s">
        <v>1178</v>
      </c>
      <c r="F2" s="105" t="s">
        <v>1787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1788</v>
      </c>
      <c r="U2" s="107" t="s">
        <v>1180</v>
      </c>
      <c r="V2" s="102">
        <f ca="1">TODAY()-1</f>
        <v>46043</v>
      </c>
      <c r="W2" s="102">
        <f ca="1">V2-1</f>
        <v>46042</v>
      </c>
      <c r="X2" s="102">
        <f ca="1">W2-1</f>
        <v>46041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 t="str">
        <f ca="1">_xlfn.XLOOKUP(G7&amp;$V$2,BS_CONTROLE[CHAVE],BS_CONTROLE[Quantidade_11],"-")</f>
        <v>-</v>
      </c>
      <c r="W7" s="111">
        <f ca="1">_xlfn.XLOOKUP(G7&amp;$W$2,BS_CONTROLE[CHAVE],BS_CONTROLE[Quantidade_11],"-")</f>
        <v>1894</v>
      </c>
      <c r="X7" s="111">
        <f ca="1">_xlfn.XLOOKUP(G7&amp;$X$2,BS_CONTROLE[CHAVE],BS_CONTROLE[Quantidade_11],"-")</f>
        <v>1880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>
        <f ca="1">_xlfn.XLOOKUP(G9&amp;$W$2,BS_CONTROLE[CHAVE],BS_CONTROLE[Quantidade_11],"-")</f>
        <v>1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 t="str">
        <f ca="1">_xlfn.XLOOKUP(G10&amp;$V$2,BS_CONTROLE[CHAVE],BS_CONTROLE[Quantidade_11],"-")</f>
        <v>-</v>
      </c>
      <c r="W10" s="111">
        <f ca="1">_xlfn.XLOOKUP(G10&amp;$W$2,BS_CONTROLE[CHAVE],BS_CONTROLE[Quantidade_11],"-")</f>
        <v>1894</v>
      </c>
      <c r="X10" s="111">
        <f ca="1">_xlfn.XLOOKUP(G10&amp;$X$2,BS_CONTROLE[CHAVE],BS_CONTROLE[Quantidade_11],"-")</f>
        <v>1880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90</v>
      </c>
      <c r="W11" s="111">
        <f ca="1">_xlfn.XLOOKUP(G11&amp;$W$2,BS_CONTROLE[CHAVE],BS_CONTROLE[Quantidade_11],"-")</f>
        <v>1316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>
        <f ca="1">_xlfn.XLOOKUP(G14&amp;$X$2,BS_CONTROLE[CHAVE],BS_CONTROLE[Quantidade_11],"-")</f>
        <v>1248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>
        <f ca="1">_xlfn.XLOOKUP(G16&amp;$W$2,BS_CONTROLE[CHAVE],BS_CONTROLE[Quantidade_11],"-")</f>
        <v>1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 t="str">
        <f ca="1">_xlfn.XLOOKUP(G18&amp;$V$2,BS_CONTROLE[CHAVE],BS_CONTROLE[Quantidade_11],"-")</f>
        <v>-</v>
      </c>
      <c r="W18" s="111">
        <f ca="1">_xlfn.XLOOKUP(G18&amp;$W$2,BS_CONTROLE[CHAVE],BS_CONTROLE[Quantidade_11],"-")</f>
        <v>1894</v>
      </c>
      <c r="X18" s="111">
        <f ca="1">_xlfn.XLOOKUP(G18&amp;$X$2,BS_CONTROLE[CHAVE],BS_CONTROLE[Quantidade_11],"-")</f>
        <v>1880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90</v>
      </c>
      <c r="W19" s="111">
        <f ca="1">_xlfn.XLOOKUP(G19&amp;$W$2,BS_CONTROLE[CHAVE],BS_CONTROLE[Quantidade_11],"-")</f>
        <v>1316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 t="str">
        <f ca="1">_xlfn.XLOOKUP(G23&amp;$V$2,BS_CONTROLE[CHAVE],BS_CONTROLE[Quantidade_11],"-")</f>
        <v>-</v>
      </c>
      <c r="W23" s="111">
        <f ca="1">_xlfn.XLOOKUP(G23&amp;$W$2,BS_CONTROLE[CHAVE],BS_CONTROLE[Quantidade_11],"-")</f>
        <v>1894</v>
      </c>
      <c r="X23" s="111">
        <f ca="1">_xlfn.XLOOKUP(G23&amp;$X$2,BS_CONTROLE[CHAVE],BS_CONTROLE[Quantidade_11],"-")</f>
        <v>1880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>
        <f ca="1">_xlfn.XLOOKUP(G28&amp;$W$2,BS_CONTROLE[CHAVE],BS_CONTROLE[Quantidade_11],"-")</f>
        <v>1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 t="str">
        <f ca="1">_xlfn.XLOOKUP(G29&amp;$V$2,BS_CONTROLE[CHAVE],BS_CONTROLE[Quantidade_11],"-")</f>
        <v>-</v>
      </c>
      <c r="W29" s="111">
        <f ca="1">_xlfn.XLOOKUP(G29&amp;$W$2,BS_CONTROLE[CHAVE],BS_CONTROLE[Quantidade_11],"-")</f>
        <v>1894</v>
      </c>
      <c r="X29" s="111">
        <f ca="1">_xlfn.XLOOKUP(G29&amp;$X$2,BS_CONTROLE[CHAVE],BS_CONTROLE[Quantidade_11],"-")</f>
        <v>1880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90</v>
      </c>
      <c r="W30" s="111">
        <f ca="1">_xlfn.XLOOKUP(G30&amp;$W$2,BS_CONTROLE[CHAVE],BS_CONTROLE[Quantidade_11],"-")</f>
        <v>1316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0</v>
      </c>
      <c r="W31" s="111">
        <f ca="1">_xlfn.XLOOKUP(G31&amp;$W$2,BS_CONTROLE[CHAVE],BS_CONTROLE[Quantidade_11],"-")</f>
        <v>3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300</v>
      </c>
      <c r="W32" s="111">
        <f ca="1">_xlfn.XLOOKUP(G32&amp;$W$2,BS_CONTROLE[CHAVE],BS_CONTROLE[Quantidade_11],"-")</f>
        <v>179</v>
      </c>
      <c r="X32" s="111">
        <f ca="1">_xlfn.XLOOKUP(G32&amp;$X$2,BS_CONTROLE[CHAVE],BS_CONTROLE[Quantidade_11],"-")</f>
        <v>289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>
        <f ca="1">_xlfn.XLOOKUP(G35&amp;$W$2,BS_CONTROLE[CHAVE],BS_CONTROLE[Quantidade_11],"-")</f>
        <v>1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 t="str">
        <f ca="1">_xlfn.XLOOKUP(G38&amp;$V$2,BS_CONTROLE[CHAVE],BS_CONTROLE[Quantidade_11],"-")</f>
        <v>-</v>
      </c>
      <c r="W38" s="111">
        <f ca="1">_xlfn.XLOOKUP(G38&amp;$W$2,BS_CONTROLE[CHAVE],BS_CONTROLE[Quantidade_11],"-")</f>
        <v>1894</v>
      </c>
      <c r="X38" s="111">
        <f ca="1">_xlfn.XLOOKUP(G38&amp;$X$2,BS_CONTROLE[CHAVE],BS_CONTROLE[Quantidade_11],"-")</f>
        <v>1880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1</v>
      </c>
      <c r="W40" s="111">
        <f ca="1">_xlfn.XLOOKUP(G40&amp;$W$2,BS_CONTROLE[CHAVE],BS_CONTROLE[Quantidade_11],"-")</f>
        <v>2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300</v>
      </c>
      <c r="W44" s="111">
        <f ca="1">_xlfn.XLOOKUP(G44&amp;$W$2,BS_CONTROLE[CHAVE],BS_CONTROLE[Quantidade_11],"-")</f>
        <v>179</v>
      </c>
      <c r="X44" s="111">
        <f ca="1">_xlfn.XLOOKUP(G44&amp;$X$2,BS_CONTROLE[CHAVE],BS_CONTROLE[Quantidade_11],"-")</f>
        <v>289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>
        <f ca="1">_xlfn.XLOOKUP(G45&amp;$X$2,BS_CONTROLE[CHAVE],BS_CONTROLE[Quantidade_11],"-")</f>
        <v>1248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90</v>
      </c>
      <c r="W46" s="111">
        <f ca="1">_xlfn.XLOOKUP(G46&amp;$W$2,BS_CONTROLE[CHAVE],BS_CONTROLE[Quantidade_11],"-")</f>
        <v>1316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 t="str">
        <f ca="1">_xlfn.XLOOKUP(G52&amp;$V$2,BS_CONTROLE[CHAVE],BS_CONTROLE[Quantidade_11],"-")</f>
        <v>-</v>
      </c>
      <c r="W52" s="111">
        <f ca="1">_xlfn.XLOOKUP(G52&amp;$W$2,BS_CONTROLE[CHAVE],BS_CONTROLE[Quantidade_11],"-")</f>
        <v>1894</v>
      </c>
      <c r="X52" s="111">
        <f ca="1">_xlfn.XLOOKUP(G52&amp;$X$2,BS_CONTROLE[CHAVE],BS_CONTROLE[Quantidade_11],"-")</f>
        <v>1880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>
        <f ca="1">_xlfn.XLOOKUP(G54&amp;$W$2,BS_CONTROLE[CHAVE],BS_CONTROLE[Quantidade_11],"-")</f>
        <v>1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>
        <f ca="1">_xlfn.XLOOKUP(G55&amp;$W$2,BS_CONTROLE[CHAVE],BS_CONTROLE[Quantidade_11],"-")</f>
        <v>1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1</v>
      </c>
      <c r="W57" s="111">
        <f ca="1">_xlfn.XLOOKUP(G57&amp;$W$2,BS_CONTROLE[CHAVE],BS_CONTROLE[Quantidade_11],"-")</f>
        <v>2</v>
      </c>
      <c r="X57" s="111">
        <f ca="1">_xlfn.XLOOKUP(G57&amp;$X$2,BS_CONTROLE[CHAVE],BS_CONTROLE[Quantidade_11],"-")</f>
        <v>1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0</v>
      </c>
      <c r="W61" s="111">
        <f ca="1">_xlfn.XLOOKUP(G61&amp;$W$2,BS_CONTROLE[CHAVE],BS_CONTROLE[Quantidade_11],"-")</f>
        <v>3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90</v>
      </c>
      <c r="W63" s="111">
        <f ca="1">_xlfn.XLOOKUP(G63&amp;$W$2,BS_CONTROLE[CHAVE],BS_CONTROLE[Quantidade_11],"-")</f>
        <v>1316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>
        <f ca="1">_xlfn.XLOOKUP(G68&amp;$W$2,BS_CONTROLE[CHAVE],BS_CONTROLE[Quantidade_11],"-")</f>
        <v>1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1894</v>
      </c>
      <c r="X70" s="111">
        <f ca="1">_xlfn.XLOOKUP(G70&amp;$X$2,BS_CONTROLE[CHAVE],BS_CONTROLE[Quantidade_11],"-")</f>
        <v>1880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1</v>
      </c>
      <c r="W72" s="111">
        <f ca="1">_xlfn.XLOOKUP(G72&amp;$W$2,BS_CONTROLE[CHAVE],BS_CONTROLE[Quantidade_11],"-")</f>
        <v>2</v>
      </c>
      <c r="X72" s="111">
        <f ca="1">_xlfn.XLOOKUP(G72&amp;$X$2,BS_CONTROLE[CHAVE],BS_CONTROLE[Quantidade_11],"-")</f>
        <v>1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>
        <f ca="1">_xlfn.XLOOKUP(G74&amp;$V$2,BS_CONTROLE[CHAVE],BS_CONTROLE[Quantidade_11],"-")</f>
        <v>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>
        <f ca="1">_xlfn.XLOOKUP(G78&amp;$X$2,BS_CONTROLE[CHAVE],BS_CONTROLE[Quantidade_11],"-")</f>
        <v>1248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0</v>
      </c>
      <c r="W79" s="111">
        <f ca="1">_xlfn.XLOOKUP(G79&amp;$W$2,BS_CONTROLE[CHAVE],BS_CONTROLE[Quantidade_11],"-")</f>
        <v>3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 t="str">
        <f ca="1">_xlfn.XLOOKUP(G92&amp;$V$2,BS_CONTROLE[CHAVE],BS_CONTROLE[Quantidade_11],"-")</f>
        <v>-</v>
      </c>
      <c r="W92" s="111">
        <f ca="1">_xlfn.XLOOKUP(G92&amp;$W$2,BS_CONTROLE[CHAVE],BS_CONTROLE[Quantidade_11],"-")</f>
        <v>1894</v>
      </c>
      <c r="X92" s="111">
        <f ca="1">_xlfn.XLOOKUP(G92&amp;$X$2,BS_CONTROLE[CHAVE],BS_CONTROLE[Quantidade_11],"-")</f>
        <v>1880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1</v>
      </c>
      <c r="W93" s="111">
        <f ca="1">_xlfn.XLOOKUP(G93&amp;$W$2,BS_CONTROLE[CHAVE],BS_CONTROLE[Quantidade_11],"-")</f>
        <v>2</v>
      </c>
      <c r="X93" s="111">
        <f ca="1">_xlfn.XLOOKUP(G93&amp;$X$2,BS_CONTROLE[CHAVE],BS_CONTROLE[Quantidade_11],"-")</f>
        <v>1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>
        <f ca="1">_xlfn.XLOOKUP(G97&amp;$X$2,BS_CONTROLE[CHAVE],BS_CONTROLE[Quantidade_11],"-")</f>
        <v>1248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0</v>
      </c>
      <c r="W99" s="111">
        <f ca="1">_xlfn.XLOOKUP(G99&amp;$W$2,BS_CONTROLE[CHAVE],BS_CONTROLE[Quantidade_11],"-")</f>
        <v>3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90</v>
      </c>
      <c r="W102" s="111">
        <f ca="1">_xlfn.XLOOKUP(G102&amp;$W$2,BS_CONTROLE[CHAVE],BS_CONTROLE[Quantidade_11],"-")</f>
        <v>1316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 t="str">
        <f ca="1">_xlfn.XLOOKUP(G119&amp;$V$2,BS_CONTROLE[CHAVE],BS_CONTROLE[Quantidade_11],"-")</f>
        <v>-</v>
      </c>
      <c r="W119" s="111">
        <f ca="1">_xlfn.XLOOKUP(G119&amp;$W$2,BS_CONTROLE[CHAVE],BS_CONTROLE[Quantidade_11],"-")</f>
        <v>1894</v>
      </c>
      <c r="X119" s="111">
        <f ca="1">_xlfn.XLOOKUP(G119&amp;$X$2,BS_CONTROLE[CHAVE],BS_CONTROLE[Quantidade_11],"-")</f>
        <v>1880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>
        <f ca="1">_xlfn.XLOOKUP(G120&amp;$W$2,BS_CONTROLE[CHAVE],BS_CONTROLE[Quantidade_11],"-")</f>
        <v>1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2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0</v>
      </c>
      <c r="W124" s="111">
        <f ca="1">_xlfn.XLOOKUP(G124&amp;$W$2,BS_CONTROLE[CHAVE],BS_CONTROLE[Quantidade_11],"-")</f>
        <v>3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 t="str">
        <f ca="1">_xlfn.XLOOKUP(G128&amp;$V$2,BS_CONTROLE[CHAVE],BS_CONTROLE[Quantidade_11],"-")</f>
        <v>-</v>
      </c>
      <c r="W128" s="111">
        <f ca="1">_xlfn.XLOOKUP(G128&amp;$W$2,BS_CONTROLE[CHAVE],BS_CONTROLE[Quantidade_11],"-")</f>
        <v>1894</v>
      </c>
      <c r="X128" s="111">
        <f ca="1">_xlfn.XLOOKUP(G128&amp;$X$2,BS_CONTROLE[CHAVE],BS_CONTROLE[Quantidade_11],"-")</f>
        <v>1880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90</v>
      </c>
      <c r="W132" s="111">
        <f ca="1">_xlfn.XLOOKUP(G132&amp;$W$2,BS_CONTROLE[CHAVE],BS_CONTROLE[Quantidade_11],"-")</f>
        <v>1316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 t="str">
        <f ca="1">_xlfn.XLOOKUP(G135&amp;$V$2,BS_CONTROLE[CHAVE],BS_CONTROLE[Quantidade_11],"-")</f>
        <v>-</v>
      </c>
      <c r="W135" s="111">
        <f ca="1">_xlfn.XLOOKUP(G135&amp;$W$2,BS_CONTROLE[CHAVE],BS_CONTROLE[Quantidade_11],"-")</f>
        <v>1894</v>
      </c>
      <c r="X135" s="111">
        <f ca="1">_xlfn.XLOOKUP(G135&amp;$X$2,BS_CONTROLE[CHAVE],BS_CONTROLE[Quantidade_11],"-")</f>
        <v>1880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1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1</v>
      </c>
      <c r="W139" s="111">
        <f ca="1">_xlfn.XLOOKUP(G139&amp;$W$2,BS_CONTROLE[CHAVE],BS_CONTROLE[Quantidade_11],"-")</f>
        <v>2</v>
      </c>
      <c r="X139" s="111">
        <f ca="1">_xlfn.XLOOKUP(G139&amp;$X$2,BS_CONTROLE[CHAVE],BS_CONTROLE[Quantidade_11],"-")</f>
        <v>1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300</v>
      </c>
      <c r="W140" s="111">
        <f ca="1">_xlfn.XLOOKUP(G140&amp;$W$2,BS_CONTROLE[CHAVE],BS_CONTROLE[Quantidade_11],"-")</f>
        <v>179</v>
      </c>
      <c r="X140" s="111">
        <f ca="1">_xlfn.XLOOKUP(G140&amp;$X$2,BS_CONTROLE[CHAVE],BS_CONTROLE[Quantidade_11],"-")</f>
        <v>289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1248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 t="str">
        <f ca="1">_xlfn.XLOOKUP(G156&amp;$V$2,BS_CONTROLE[CHAVE],BS_CONTROLE[Quantidade_11],"-")</f>
        <v>-</v>
      </c>
      <c r="W156" s="111">
        <f ca="1">_xlfn.XLOOKUP(G156&amp;$W$2,BS_CONTROLE[CHAVE],BS_CONTROLE[Quantidade_11],"-")</f>
        <v>1894</v>
      </c>
      <c r="X156" s="111">
        <f ca="1">_xlfn.XLOOKUP(G156&amp;$X$2,BS_CONTROLE[CHAVE],BS_CONTROLE[Quantidade_11],"-")</f>
        <v>1880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>
        <f ca="1">_xlfn.XLOOKUP(G159&amp;$W$2,BS_CONTROLE[CHAVE],BS_CONTROLE[Quantidade_11],"-")</f>
        <v>1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1</v>
      </c>
      <c r="W161" s="111">
        <f ca="1">_xlfn.XLOOKUP(G161&amp;$W$2,BS_CONTROLE[CHAVE],BS_CONTROLE[Quantidade_11],"-")</f>
        <v>2</v>
      </c>
      <c r="X161" s="111">
        <f ca="1">_xlfn.XLOOKUP(G161&amp;$X$2,BS_CONTROLE[CHAVE],BS_CONTROLE[Quantidade_11],"-")</f>
        <v>1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90</v>
      </c>
      <c r="W162" s="111">
        <f ca="1">_xlfn.XLOOKUP(G162&amp;$W$2,BS_CONTROLE[CHAVE],BS_CONTROLE[Quantidade_11],"-")</f>
        <v>1316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0</v>
      </c>
      <c r="W165" s="111">
        <f ca="1">_xlfn.XLOOKUP(G165&amp;$W$2,BS_CONTROLE[CHAVE],BS_CONTROLE[Quantidade_11],"-")</f>
        <v>3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>
        <f ca="1">_xlfn.XLOOKUP(G167&amp;$V$2,BS_CONTROLE[CHAVE],BS_CONTROLE[Quantidade_11],"-")</f>
        <v>0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300</v>
      </c>
      <c r="W169" s="111">
        <f ca="1">_xlfn.XLOOKUP(G169&amp;$W$2,BS_CONTROLE[CHAVE],BS_CONTROLE[Quantidade_11],"-")</f>
        <v>179</v>
      </c>
      <c r="X169" s="111">
        <f ca="1">_xlfn.XLOOKUP(G169&amp;$X$2,BS_CONTROLE[CHAVE],BS_CONTROLE[Quantidade_11],"-")</f>
        <v>289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1894</v>
      </c>
      <c r="X182" s="111">
        <f ca="1">_xlfn.XLOOKUP(G182&amp;$X$2,BS_CONTROLE[CHAVE],BS_CONTROLE[Quantidade_11],"-")</f>
        <v>1880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>
        <f ca="1">_xlfn.XLOOKUP(G183&amp;$X$2,BS_CONTROLE[CHAVE],BS_CONTROLE[Quantidade_11],"-")</f>
        <v>1248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>
        <f ca="1">_xlfn.XLOOKUP(G184&amp;$W$2,BS_CONTROLE[CHAVE],BS_CONTROLE[Quantidade_11],"-")</f>
        <v>1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1</v>
      </c>
      <c r="W187" s="111">
        <f ca="1">_xlfn.XLOOKUP(G187&amp;$W$2,BS_CONTROLE[CHAVE],BS_CONTROLE[Quantidade_11],"-")</f>
        <v>2</v>
      </c>
      <c r="X187" s="111">
        <f ca="1">_xlfn.XLOOKUP(G187&amp;$X$2,BS_CONTROLE[CHAVE],BS_CONTROLE[Quantidade_11],"-")</f>
        <v>1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300</v>
      </c>
      <c r="W190" s="111">
        <f ca="1">_xlfn.XLOOKUP(G190&amp;$W$2,BS_CONTROLE[CHAVE],BS_CONTROLE[Quantidade_11],"-")</f>
        <v>179</v>
      </c>
      <c r="X190" s="111">
        <f ca="1">_xlfn.XLOOKUP(G190&amp;$X$2,BS_CONTROLE[CHAVE],BS_CONTROLE[Quantidade_11],"-")</f>
        <v>289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>
        <f ca="1">_xlfn.XLOOKUP(G192&amp;$V$2,BS_CONTROLE[CHAVE],BS_CONTROLE[Quantidade_11],"-")</f>
        <v>0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0</v>
      </c>
      <c r="W193" s="111">
        <f ca="1">_xlfn.XLOOKUP(G193&amp;$W$2,BS_CONTROLE[CHAVE],BS_CONTROLE[Quantidade_11],"-")</f>
        <v>3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1894</v>
      </c>
      <c r="X204" s="111">
        <f ca="1">_xlfn.XLOOKUP(G204&amp;$X$2,BS_CONTROLE[CHAVE],BS_CONTROLE[Quantidade_11],"-")</f>
        <v>1880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>
        <f ca="1">_xlfn.XLOOKUP(G207&amp;$X$2,BS_CONTROLE[CHAVE],BS_CONTROLE[Quantidade_11],"-")</f>
        <v>1248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>
        <f ca="1">_xlfn.XLOOKUP(G210&amp;$W$2,BS_CONTROLE[CHAVE],BS_CONTROLE[Quantidade_11],"-")</f>
        <v>1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300</v>
      </c>
      <c r="W212" s="111">
        <f ca="1">_xlfn.XLOOKUP(G212&amp;$W$2,BS_CONTROLE[CHAVE],BS_CONTROLE[Quantidade_11],"-")</f>
        <v>179</v>
      </c>
      <c r="X212" s="111">
        <f ca="1">_xlfn.XLOOKUP(G212&amp;$X$2,BS_CONTROLE[CHAVE],BS_CONTROLE[Quantidade_11],"-")</f>
        <v>289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1</v>
      </c>
      <c r="W214" s="111">
        <f ca="1">_xlfn.XLOOKUP(G214&amp;$W$2,BS_CONTROLE[CHAVE],BS_CONTROLE[Quantidade_11],"-")</f>
        <v>2</v>
      </c>
      <c r="X214" s="111">
        <f ca="1">_xlfn.XLOOKUP(G214&amp;$X$2,BS_CONTROLE[CHAVE],BS_CONTROLE[Quantidade_11],"-")</f>
        <v>1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>
        <f ca="1">_xlfn.XLOOKUP(G215&amp;$V$2,BS_CONTROLE[CHAVE],BS_CONTROLE[Quantidade_11],"-")</f>
        <v>0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0</v>
      </c>
      <c r="W218" s="111">
        <f ca="1">_xlfn.XLOOKUP(G218&amp;$W$2,BS_CONTROLE[CHAVE],BS_CONTROLE[Quantidade_11],"-")</f>
        <v>3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 t="str">
        <f ca="1">_xlfn.XLOOKUP(G227&amp;$V$2,BS_CONTROLE[CHAVE],BS_CONTROLE[Quantidade_11],"-")</f>
        <v>-</v>
      </c>
      <c r="W227" s="111">
        <f ca="1">_xlfn.XLOOKUP(G227&amp;$W$2,BS_CONTROLE[CHAVE],BS_CONTROLE[Quantidade_11],"-")</f>
        <v>1894</v>
      </c>
      <c r="X227" s="111">
        <f ca="1">_xlfn.XLOOKUP(G227&amp;$X$2,BS_CONTROLE[CHAVE],BS_CONTROLE[Quantidade_11],"-")</f>
        <v>1880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>
        <f ca="1">_xlfn.XLOOKUP(G229&amp;$W$2,BS_CONTROLE[CHAVE],BS_CONTROLE[Quantidade_11],"-")</f>
        <v>1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>
        <f ca="1">_xlfn.XLOOKUP(G230&amp;$X$2,BS_CONTROLE[CHAVE],BS_CONTROLE[Quantidade_11],"-")</f>
        <v>1248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1</v>
      </c>
      <c r="W234" s="111">
        <f ca="1">_xlfn.XLOOKUP(G234&amp;$W$2,BS_CONTROLE[CHAVE],BS_CONTROLE[Quantidade_11],"-")</f>
        <v>2</v>
      </c>
      <c r="X234" s="111">
        <f ca="1">_xlfn.XLOOKUP(G234&amp;$X$2,BS_CONTROLE[CHAVE],BS_CONTROLE[Quantidade_11],"-")</f>
        <v>1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90</v>
      </c>
      <c r="W237" s="111">
        <f ca="1">_xlfn.XLOOKUP(G237&amp;$W$2,BS_CONTROLE[CHAVE],BS_CONTROLE[Quantidade_11],"-")</f>
        <v>1316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>
        <f ca="1">_xlfn.XLOOKUP(G239&amp;$V$2,BS_CONTROLE[CHAVE],BS_CONTROLE[Quantidade_11],"-")</f>
        <v>0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0</v>
      </c>
      <c r="W241" s="111">
        <f ca="1">_xlfn.XLOOKUP(G241&amp;$W$2,BS_CONTROLE[CHAVE],BS_CONTROLE[Quantidade_11],"-")</f>
        <v>3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>
        <f ca="1">_xlfn.XLOOKUP(G246&amp;$W$2,BS_CONTROLE[CHAVE],BS_CONTROLE[Quantidade_11],"-")</f>
        <v>0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1894</v>
      </c>
      <c r="X253" s="111">
        <f ca="1">_xlfn.XLOOKUP(G253&amp;$X$2,BS_CONTROLE[CHAVE],BS_CONTROLE[Quantidade_11],"-")</f>
        <v>1880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>
        <f ca="1">_xlfn.XLOOKUP(G256&amp;$W$2,BS_CONTROLE[CHAVE],BS_CONTROLE[Quantidade_11],"-")</f>
        <v>1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>
        <f ca="1">_xlfn.XLOOKUP(G259&amp;$X$2,BS_CONTROLE[CHAVE],BS_CONTROLE[Quantidade_11],"-")</f>
        <v>1248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1</v>
      </c>
      <c r="W262" s="111">
        <f ca="1">_xlfn.XLOOKUP(G262&amp;$W$2,BS_CONTROLE[CHAVE],BS_CONTROLE[Quantidade_11],"-")</f>
        <v>2</v>
      </c>
      <c r="X262" s="111">
        <f ca="1">_xlfn.XLOOKUP(G262&amp;$X$2,BS_CONTROLE[CHAVE],BS_CONTROLE[Quantidade_11],"-")</f>
        <v>1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0</v>
      </c>
      <c r="W265" s="111">
        <f ca="1">_xlfn.XLOOKUP(G265&amp;$W$2,BS_CONTROLE[CHAVE],BS_CONTROLE[Quantidade_11],"-")</f>
        <v>3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 t="str">
        <f ca="1">_xlfn.XLOOKUP(G269&amp;$V$2,BS_CONTROLE[CHAVE],BS_CONTROLE[Quantidade_11],"-")</f>
        <v>-</v>
      </c>
      <c r="W269" s="111">
        <f ca="1">_xlfn.XLOOKUP(G269&amp;$W$2,BS_CONTROLE[CHAVE],BS_CONTROLE[Quantidade_11],"-")</f>
        <v>1894</v>
      </c>
      <c r="X269" s="111">
        <f ca="1">_xlfn.XLOOKUP(G269&amp;$X$2,BS_CONTROLE[CHAVE],BS_CONTROLE[Quantidade_11],"-")</f>
        <v>1880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>
        <f ca="1">_xlfn.XLOOKUP(G272&amp;$X$2,BS_CONTROLE[CHAVE],BS_CONTROLE[Quantidade_11],"-")</f>
        <v>1248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 t="str">
        <f ca="1">_xlfn.XLOOKUP(G278&amp;$V$2,BS_CONTROLE[CHAVE],BS_CONTROLE[Quantidade_11],"-")</f>
        <v>-</v>
      </c>
      <c r="W278" s="111">
        <f ca="1">_xlfn.XLOOKUP(G278&amp;$W$2,BS_CONTROLE[CHAVE],BS_CONTROLE[Quantidade_11],"-")</f>
        <v>1894</v>
      </c>
      <c r="X278" s="111">
        <f ca="1">_xlfn.XLOOKUP(G278&amp;$X$2,BS_CONTROLE[CHAVE],BS_CONTROLE[Quantidade_11],"-")</f>
        <v>1880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>
        <f ca="1">_xlfn.XLOOKUP(G281&amp;$W$2,BS_CONTROLE[CHAVE],BS_CONTROLE[Quantidade_11],"-")</f>
        <v>1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>
        <f ca="1">_xlfn.XLOOKUP(G284&amp;$X$2,BS_CONTROLE[CHAVE],BS_CONTROLE[Quantidade_11],"-")</f>
        <v>1248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>
        <f ca="1">_xlfn.XLOOKUP(G285&amp;$W$2,BS_CONTROLE[CHAVE],BS_CONTROLE[Quantidade_11],"-")</f>
        <v>1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1</v>
      </c>
      <c r="W286" s="111">
        <f ca="1">_xlfn.XLOOKUP(G286&amp;$W$2,BS_CONTROLE[CHAVE],BS_CONTROLE[Quantidade_11],"-")</f>
        <v>2</v>
      </c>
      <c r="X286" s="111">
        <f ca="1">_xlfn.XLOOKUP(G286&amp;$X$2,BS_CONTROLE[CHAVE],BS_CONTROLE[Quantidade_11],"-")</f>
        <v>1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90</v>
      </c>
      <c r="W287" s="111">
        <f ca="1">_xlfn.XLOOKUP(G287&amp;$W$2,BS_CONTROLE[CHAVE],BS_CONTROLE[Quantidade_11],"-")</f>
        <v>1316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0</v>
      </c>
      <c r="W289" s="111">
        <f ca="1">_xlfn.XLOOKUP(G289&amp;$W$2,BS_CONTROLE[CHAVE],BS_CONTROLE[Quantidade_11],"-")</f>
        <v>3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>
        <f ca="1">_xlfn.XLOOKUP(G291&amp;$V$2,BS_CONTROLE[CHAVE],BS_CONTROLE[Quantidade_11],"-")</f>
        <v>0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300</v>
      </c>
      <c r="W292" s="111">
        <f ca="1">_xlfn.XLOOKUP(G292&amp;$W$2,BS_CONTROLE[CHAVE],BS_CONTROLE[Quantidade_11],"-")</f>
        <v>179</v>
      </c>
      <c r="X292" s="111">
        <f ca="1">_xlfn.XLOOKUP(G292&amp;$X$2,BS_CONTROLE[CHAVE],BS_CONTROLE[Quantidade_11],"-")</f>
        <v>289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>
        <f ca="1">_xlfn.XLOOKUP(G295&amp;$X$2,BS_CONTROLE[CHAVE],BS_CONTROLE[Quantidade_11],"-")</f>
        <v>1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>
        <f ca="1">_xlfn.XLOOKUP(G298&amp;$X$2,BS_CONTROLE[CHAVE],BS_CONTROLE[Quantidade_11],"-")</f>
        <v>1248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1894</v>
      </c>
      <c r="X299" s="111">
        <f ca="1">_xlfn.XLOOKUP(G299&amp;$X$2,BS_CONTROLE[CHAVE],BS_CONTROLE[Quantidade_11],"-")</f>
        <v>1880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>
        <f ca="1">_xlfn.XLOOKUP(G300&amp;$W$2,BS_CONTROLE[CHAVE],BS_CONTROLE[Quantidade_11],"-")</f>
        <v>1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>
        <f ca="1">_xlfn.XLOOKUP(G301&amp;$W$2,BS_CONTROLE[CHAVE],BS_CONTROLE[Quantidade_11],"-")</f>
        <v>1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1</v>
      </c>
      <c r="W302" s="111">
        <f ca="1">_xlfn.XLOOKUP(G302&amp;$W$2,BS_CONTROLE[CHAVE],BS_CONTROLE[Quantidade_11],"-")</f>
        <v>2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0</v>
      </c>
      <c r="W303" s="111">
        <f ca="1">_xlfn.XLOOKUP(G303&amp;$W$2,BS_CONTROLE[CHAVE],BS_CONTROLE[Quantidade_11],"-")</f>
        <v>3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300</v>
      </c>
      <c r="W304" s="111">
        <f ca="1">_xlfn.XLOOKUP(G304&amp;$W$2,BS_CONTROLE[CHAVE],BS_CONTROLE[Quantidade_11],"-")</f>
        <v>179</v>
      </c>
      <c r="X304" s="111">
        <f ca="1">_xlfn.XLOOKUP(G304&amp;$X$2,BS_CONTROLE[CHAVE],BS_CONTROLE[Quantidade_11],"-")</f>
        <v>289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90</v>
      </c>
      <c r="W305" s="111">
        <f ca="1">_xlfn.XLOOKUP(G305&amp;$W$2,BS_CONTROLE[CHAVE],BS_CONTROLE[Quantidade_11],"-")</f>
        <v>1316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>
        <f ca="1">_xlfn.XLOOKUP(G307&amp;$W$2,BS_CONTROLE[CHAVE],BS_CONTROLE[Quantidade_11],"-")</f>
        <v>0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>
        <f ca="1">_xlfn.XLOOKUP(G308&amp;$W$2,BS_CONTROLE[CHAVE],BS_CONTROLE[Quantidade_11],"-")</f>
        <v>0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>
        <f ca="1">_xlfn.XLOOKUP(G311&amp;$W$2,BS_CONTROLE[CHAVE],BS_CONTROLE[Quantidade_11],"-")</f>
        <v>1894</v>
      </c>
      <c r="X311" s="111">
        <f ca="1">_xlfn.XLOOKUP(G311&amp;$X$2,BS_CONTROLE[CHAVE],BS_CONTROLE[Quantidade_11],"-")</f>
        <v>1880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>
        <f ca="1">_xlfn.XLOOKUP(G313&amp;$W$2,BS_CONTROLE[CHAVE],BS_CONTROLE[Quantidade_11],"-")</f>
        <v>1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8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300</v>
      </c>
      <c r="W315" s="111">
        <f ca="1">_xlfn.XLOOKUP(G315&amp;$W$2,BS_CONTROLE[CHAVE],BS_CONTROLE[Quantidade_11],"-")</f>
        <v>179</v>
      </c>
      <c r="X315" s="111">
        <f ca="1">_xlfn.XLOOKUP(G315&amp;$X$2,BS_CONTROLE[CHAVE],BS_CONTROLE[Quantidade_11],"-")</f>
        <v>289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1</v>
      </c>
      <c r="W317" s="111">
        <f ca="1">_xlfn.XLOOKUP(G317&amp;$W$2,BS_CONTROLE[CHAVE],BS_CONTROLE[Quantidade_11],"-")</f>
        <v>2</v>
      </c>
      <c r="X317" s="111">
        <f ca="1">_xlfn.XLOOKUP(G317&amp;$X$2,BS_CONTROLE[CHAVE],BS_CONTROLE[Quantidade_11],"-")</f>
        <v>1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3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90</v>
      </c>
      <c r="W322" s="111">
        <f ca="1">_xlfn.XLOOKUP(G322&amp;$W$2,BS_CONTROLE[CHAVE],BS_CONTROLE[Quantidade_11],"-")</f>
        <v>1316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>
        <f ca="1">_xlfn.XLOOKUP(G325&amp;$V$2,BS_CONTROLE[CHAVE],BS_CONTROLE[Quantidade_11],"-")</f>
        <v>0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1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>
        <f ca="1">_xlfn.XLOOKUP(G329&amp;$X$2,BS_CONTROLE[CHAVE],BS_CONTROLE[Quantidade_11],"-")</f>
        <v>1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>
        <f ca="1">_xlfn.XLOOKUP(G331&amp;$W$2,BS_CONTROLE[CHAVE],BS_CONTROLE[Quantidade_11],"-")</f>
        <v>0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8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8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8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 t="str">
        <f ca="1">_xlfn.XLOOKUP(G341&amp;$V$2,BS_CONTROLE[CHAVE],BS_CONTROLE[Quantidade_11],"-")</f>
        <v>-</v>
      </c>
      <c r="W341" s="111">
        <f ca="1">_xlfn.XLOOKUP(G341&amp;$W$2,BS_CONTROLE[CHAVE],BS_CONTROLE[Quantidade_11],"-")</f>
        <v>1894</v>
      </c>
      <c r="X341" s="111">
        <f ca="1">_xlfn.XLOOKUP(G341&amp;$X$2,BS_CONTROLE[CHAVE],BS_CONTROLE[Quantidade_11],"-")</f>
        <v>1880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8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300</v>
      </c>
      <c r="W343" s="111">
        <f ca="1">_xlfn.XLOOKUP(G343&amp;$W$2,BS_CONTROLE[CHAVE],BS_CONTROLE[Quantidade_11],"-")</f>
        <v>179</v>
      </c>
      <c r="X343" s="111">
        <f ca="1">_xlfn.XLOOKUP(G343&amp;$X$2,BS_CONTROLE[CHAVE],BS_CONTROLE[Quantidade_11],"-")</f>
        <v>289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8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 t="str">
        <f>IF(FN_MC!L347="","*",FN_MC!L347)</f>
        <v>*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8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1</v>
      </c>
      <c r="W345" s="111">
        <f ca="1">_xlfn.XLOOKUP(G345&amp;$W$2,BS_CONTROLE[CHAVE],BS_CONTROLE[Quantidade_11],"-")</f>
        <v>2</v>
      </c>
      <c r="X345" s="111">
        <f ca="1">_xlfn.XLOOKUP(G345&amp;$X$2,BS_CONTROLE[CHAVE],BS_CONTROLE[Quantidade_11],"-")</f>
        <v>1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FERRONORTE</v>
      </c>
      <c r="E347" s="109" t="str">
        <f>IF(FN_MC!T350="","*",FN_MC!T350)</f>
        <v>TCS-TGR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TMT</v>
      </c>
      <c r="L347" s="328" t="str">
        <f>IF(FN_MC!N350="","*",FN_MC!N350)</f>
        <v>TMT1</v>
      </c>
      <c r="M347" s="110">
        <f>IF(FN_MC!J350="","*",FN_MC!J350)</f>
        <v>74</v>
      </c>
      <c r="N347" s="291">
        <f>IF(FN_MC!K350="","*",FN_MC!K350)</f>
        <v>403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8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8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0</v>
      </c>
      <c r="W351" s="111">
        <f ca="1">_xlfn.XLOOKUP(G351&amp;$W$2,BS_CONTROLE[CHAVE],BS_CONTROLE[Quantidade_11],"-")</f>
        <v>3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8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500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90</v>
      </c>
      <c r="W354" s="111">
        <f ca="1">_xlfn.XLOOKUP(G354&amp;$W$2,BS_CONTROLE[CHAVE],BS_CONTROLE[Quantidade_11],"-")</f>
        <v>1316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8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>
        <f ca="1">_xlfn.XLOOKUP(G358&amp;$V$2,BS_CONTROLE[CHAVE],BS_CONTROLE[Quantidade_11],"-")</f>
        <v>0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8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1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8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8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2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>
        <f ca="1">_xlfn.XLOOKUP(G364&amp;$W$2,BS_CONTROLE[CHAVE],BS_CONTROLE[Quantidade_11],"-")</f>
        <v>0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 t="str">
        <f>IF(FN_MC!B368="","*",FN_MC!B368)</f>
        <v>*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8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8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>
        <f ca="1">_xlfn.XLOOKUP(G370&amp;$W$2,BS_CONTROLE[CHAVE],BS_CONTROLE[Quantidade_11],"-")</f>
        <v>1894</v>
      </c>
      <c r="X370" s="111">
        <f ca="1">_xlfn.XLOOKUP(G370&amp;$X$2,BS_CONTROLE[CHAVE],BS_CONTROLE[Quantidade_11],"-")</f>
        <v>1880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8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697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0</v>
      </c>
      <c r="W372" s="111">
        <f ca="1">_xlfn.XLOOKUP(G372&amp;$W$2,BS_CONTROLE[CHAVE],BS_CONTROLE[Quantidade_11],"-")</f>
        <v>1</v>
      </c>
      <c r="X372" s="111">
        <f ca="1">_xlfn.XLOOKUP(G372&amp;$X$2,BS_CONTROLE[CHAVE],BS_CONTROLE[Quantidade_11],"-")</f>
        <v>1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*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*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1789</v>
      </c>
    </row>
  </sheetData>
  <autoFilter ref="A2:Y2999" xr:uid="{D1126E52-FA3F-4EAC-A720-DDE9797BEFF6}">
    <filterColumn colId="5">
      <filters>
        <dateGroupItem year="2026" month="1" day="22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1790</v>
      </c>
      <c r="C2" s="95" t="s">
        <v>1162</v>
      </c>
      <c r="D2" s="95" t="s">
        <v>1164</v>
      </c>
      <c r="E2" s="95" t="s">
        <v>1791</v>
      </c>
      <c r="F2" s="95" t="s">
        <v>1792</v>
      </c>
      <c r="G2" s="95" t="s">
        <v>1793</v>
      </c>
      <c r="H2" s="95" t="s">
        <v>1794</v>
      </c>
      <c r="I2" s="95" t="s">
        <v>1795</v>
      </c>
      <c r="J2" s="95" t="s">
        <v>1796</v>
      </c>
      <c r="K2" s="130" t="s">
        <v>1797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TMT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V86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TMT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V86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2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1798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1799</v>
      </c>
      <c r="C4" s="321" t="s">
        <v>1800</v>
      </c>
      <c r="D4" s="321" t="s">
        <v>1801</v>
      </c>
      <c r="E4" s="321" t="s">
        <v>1802</v>
      </c>
      <c r="F4" s="321" t="s">
        <v>7</v>
      </c>
      <c r="G4" s="321" t="s">
        <v>1803</v>
      </c>
      <c r="H4" s="187"/>
    </row>
    <row r="5" spans="1:8" ht="43.5">
      <c r="A5" s="187"/>
      <c r="B5" s="322" t="s">
        <v>1804</v>
      </c>
      <c r="C5" s="322">
        <v>309525</v>
      </c>
      <c r="D5" s="322" t="s">
        <v>1805</v>
      </c>
      <c r="E5" s="322" t="s">
        <v>847</v>
      </c>
      <c r="F5" s="322" t="s">
        <v>1375</v>
      </c>
      <c r="G5" s="323">
        <v>46296</v>
      </c>
      <c r="H5" s="187"/>
    </row>
    <row r="6" spans="1:8" ht="43.5">
      <c r="A6" s="187"/>
      <c r="B6" s="322" t="s">
        <v>1806</v>
      </c>
      <c r="C6" s="322">
        <v>256875</v>
      </c>
      <c r="D6" s="322" t="s">
        <v>1807</v>
      </c>
      <c r="E6" s="322" t="s">
        <v>847</v>
      </c>
      <c r="F6" s="322" t="s">
        <v>1375</v>
      </c>
      <c r="G6" s="323">
        <v>46296</v>
      </c>
      <c r="H6" s="187"/>
    </row>
    <row r="7" spans="1:8" ht="43.5">
      <c r="A7" s="187"/>
      <c r="B7" s="322" t="s">
        <v>1808</v>
      </c>
      <c r="C7" s="322">
        <v>257278</v>
      </c>
      <c r="D7" s="322" t="s">
        <v>1809</v>
      </c>
      <c r="E7" s="322" t="s">
        <v>838</v>
      </c>
      <c r="F7" s="322" t="s">
        <v>1467</v>
      </c>
      <c r="G7" s="323">
        <v>46235</v>
      </c>
      <c r="H7" s="187"/>
    </row>
    <row r="8" spans="1:8" ht="43.5">
      <c r="A8" s="187"/>
      <c r="B8" s="322" t="s">
        <v>1810</v>
      </c>
      <c r="C8" s="322">
        <v>261794</v>
      </c>
      <c r="D8" s="322" t="s">
        <v>1811</v>
      </c>
      <c r="E8" s="322" t="s">
        <v>838</v>
      </c>
      <c r="F8" s="322" t="s">
        <v>1467</v>
      </c>
      <c r="G8" s="323">
        <v>46082</v>
      </c>
      <c r="H8" s="187"/>
    </row>
    <row r="9" spans="1:8" ht="43.5">
      <c r="A9" s="187"/>
      <c r="B9" s="322" t="s">
        <v>1812</v>
      </c>
      <c r="C9" s="322">
        <v>257033</v>
      </c>
      <c r="D9" s="322" t="s">
        <v>1813</v>
      </c>
      <c r="E9" s="322" t="s">
        <v>838</v>
      </c>
      <c r="F9" s="322" t="s">
        <v>194</v>
      </c>
      <c r="G9" s="322" t="s">
        <v>1814</v>
      </c>
      <c r="H9" s="187"/>
    </row>
    <row r="10" spans="1:8" ht="43.5">
      <c r="A10" s="187"/>
      <c r="B10" s="322" t="s">
        <v>1815</v>
      </c>
      <c r="C10" s="322">
        <v>396578</v>
      </c>
      <c r="D10" s="322" t="s">
        <v>1816</v>
      </c>
      <c r="E10" s="322" t="s">
        <v>838</v>
      </c>
      <c r="F10" s="322" t="s">
        <v>194</v>
      </c>
      <c r="G10" s="322" t="s">
        <v>1814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1817</v>
      </c>
      <c r="D5" s="401"/>
      <c r="E5" s="401"/>
      <c r="F5" s="401"/>
      <c r="G5" s="401"/>
      <c r="H5" s="401"/>
      <c r="I5" s="401"/>
      <c r="J5" s="402"/>
      <c r="K5" s="403" t="s">
        <v>1818</v>
      </c>
      <c r="L5" s="404"/>
      <c r="M5" s="404"/>
      <c r="N5" s="404"/>
      <c r="O5" s="405" t="s">
        <v>1819</v>
      </c>
      <c r="P5" s="406"/>
      <c r="Q5" s="407"/>
    </row>
    <row r="6" spans="1:17" s="93" customFormat="1" ht="15.75" customHeight="1">
      <c r="A6" s="87" t="s">
        <v>1787</v>
      </c>
      <c r="B6" s="94" t="s">
        <v>1786</v>
      </c>
      <c r="C6" s="95" t="s">
        <v>1177</v>
      </c>
      <c r="D6" s="96" t="s">
        <v>1178</v>
      </c>
      <c r="E6" s="95" t="s">
        <v>1820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1821</v>
      </c>
      <c r="M6" s="138" t="s">
        <v>628</v>
      </c>
      <c r="N6" s="139" t="s">
        <v>1172</v>
      </c>
      <c r="O6" s="241" t="s">
        <v>1215</v>
      </c>
      <c r="P6" s="152"/>
      <c r="Q6" s="188" t="s">
        <v>1822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1</v>
      </c>
      <c r="P427" s="90"/>
      <c r="Q427" s="144" t="str">
        <f>IF($A$2=1,IF(FN_MC!BJ341="","*",FN_MC!BJ341),IF(FN_MC!BK341="","*",FN_MC!BK341))</f>
        <v xml:space="preserve"> licença as 11:50 - deslocando pro km de descarga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1</v>
      </c>
      <c r="P432" s="90"/>
      <c r="Q432" s="144" t="str">
        <f>IF($A$2=1,IF(FN_MC!BJ346="","*",FN_MC!BJ346),IF(FN_MC!BK346="","*",FN_MC!BK346))</f>
        <v>Licença as 09:33h - em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1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FERRONORTE</v>
      </c>
      <c r="D436" s="99" t="str">
        <f>IF(FN_MC!T350="","*",FN_MC!T350)</f>
        <v>TCS-TGR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TMT</v>
      </c>
      <c r="H436" s="149">
        <f>IF(FN_MC!K350="","*",FN_MC!K350)</f>
        <v>403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TMT</v>
      </c>
      <c r="M436" s="140">
        <f>IF(FN_MC!AP350="","*",FN_MC!AP350)</f>
        <v>403</v>
      </c>
      <c r="N436" s="140" t="str">
        <f>IF(FN_MC!AM350="","*",FN_MC!AM350)</f>
        <v>TMT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1</v>
      </c>
      <c r="P440" s="90"/>
      <c r="Q440" s="144" t="str">
        <f>IF($A$2=1,IF(FN_MC!BJ354="","*",FN_MC!BJ354),IF(FN_MC!BK354="","*",FN_MC!BK354))</f>
        <v>Intervalo das 08:38h as 11:08h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1</v>
      </c>
      <c r="P443" s="90"/>
      <c r="Q443" s="144" t="str">
        <f>IF($A$2=1,IF(FN_MC!BJ363="","*",FN_MC!BJ363),IF(FN_MC!BK363="","*",FN_MC!BK363))</f>
        <v>MC1 as 10:41h - licença as 13:33h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1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1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V86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>
        <f>IF(FN_MC!B375="","*",FN_MC!B375)</f>
        <v>46045</v>
      </c>
      <c r="B461" s="98" t="str">
        <f>IF(FN_MC!X375="","*",FN_MC!X375)</f>
        <v>*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697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697</v>
      </c>
      <c r="N461" s="140" t="str">
        <f>IF(FN_MC!AM375="","*",FN_MC!AM375)</f>
        <v>TAL-TSF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1822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2026-01-22T16:13:56Z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