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04" documentId="120_S{118792C3-22EF-5104-A093-F22BFE3913F3}" xr6:coauthVersionLast="47" xr6:coauthVersionMax="47" xr10:uidLastSave="{5C706E26-E227-487B-A840-7E8B8DB7B2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9" i="1" l="1" a="1"/>
  <c r="M269" i="1" s="1"/>
  <c r="L269" i="1" a="1"/>
  <c r="L269" i="1" s="1"/>
  <c r="M267" i="1" a="1"/>
  <c r="M267" i="1" s="1"/>
  <c r="L267" i="1" a="1"/>
  <c r="L267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R270" i="15" s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K268" i="15"/>
  <c r="L268" i="15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K270" i="15"/>
  <c r="L270" i="15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<sst xmlns="http://schemas.openxmlformats.org/spreadsheetml/2006/main" count="6406" uniqueCount="1557">
  <si>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</si>
  <si>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</si>
  <si>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</si>
  <si>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</si>
  <si>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</si>
  <si>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</si>
  <si>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</si>
  <si>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</si>
  <si>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</si>
  <si>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</si>
  <si>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</si>
  <si>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</si>
  <si>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</si>
  <si>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</si>
  <si>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</si>
  <si>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</si>
  <si>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</si>
  <si>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</si>
  <si>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</si>
  <si>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</si>
  <si>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</si>
  <si>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</si>
  <si>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</si>
  <si>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</si>
  <si>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</si>
  <si>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</si>
  <si>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</si>
  <si>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</si>
  <si>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</si>
  <si>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</si>
  <si>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</si>
  <si>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</si>
  <si>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</si>
  <si>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</si>
  <si>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</si>
  <si>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</si>
  <si>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</si>
  <si>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</si>
  <si>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</si>
  <si>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</si>
  <si>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</si>
  <si>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</si>
  <si>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</si>
  <si>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</si>
  <si>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</si>
  <si>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</si>
  <si>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</si>
  <si>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</si>
  <si>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</si>
  <si>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</si>
  <si>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</si>
  <si>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</si>
  <si>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</si>
  <si>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</si>
  <si>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</si>
  <si>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</si>
  <si>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</si>
  <si>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</si>
  <si>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</si>
  <si>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</si>
  <si>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</si>
  <si>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</si>
  <si>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</si>
  <si>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</si>
  <si>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</si>
  <si>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</si>
  <si>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</si>
  <si>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</si>
  <si>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</si>
  <si>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</si>
  <si>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</si>
  <si>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</si>
  <si>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</si>
  <si>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</si>
  <si>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</si>
  <si>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</si>
  <si>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</si>
  <si>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</si>
  <si>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</si>
  <si>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</si>
  <si>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</si>
  <si>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</si>
  <si>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</si>
  <si>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</si>
  <si>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</si>
  <si>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</si>
  <si>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</si>
  <si>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</si>
  <si>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</si>
  <si>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</si>
  <si>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</si>
  <si>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</si>
  <si>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</si>
  <si>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</si>
  <si>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</si>
  <si>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</si>
  <si>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</si>
  <si>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</si>
  <si>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</si>
  <si>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</si>
  <si>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</si>
  <si>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</si>
  <si>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</si>
  <si>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</si>
  <si>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</si>
  <si>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</si>
  <si>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</si>
  <si>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</si>
  <si>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</si>
  <si>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</si>
  <si>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</si>
  <si>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</si>
  <si>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</si>
  <si>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</si>
  <si>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</si>
  <si>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</si>
  <si>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</si>
  <si>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</si>
  <si>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</si>
  <si>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</si>
  <si>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</si>
  <si>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</si>
  <si>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</si>
  <si>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</si>
  <si>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</si>
  <si>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</si>
  <si>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</si>
  <si>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</si>
  <si>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</si>
  <si>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</si>
  <si>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</si>
  <si>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</si>
  <si>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</si>
  <si>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</si>
  <si>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</si>
  <si>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</si>
  <si>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</si>
  <si>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</si>
  <si>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</si>
  <si>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</si>
  <si>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</si>
  <si>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</si>
  <si>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</si>
  <si>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</si>
  <si>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</si>
  <si>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</si>
  <si>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</si>
  <si>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</si>
  <si>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</si>
  <si>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</si>
  <si>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</si>
  <si>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</si>
  <si>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</si>
  <si>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</si>
  <si>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</si>
  <si>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</si>
  <si>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</si>
  <si>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</si>
  <si>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</si>
  <si>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</si>
  <si>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</si>
  <si>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</si>
  <si>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</si>
  <si>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</si>
  <si>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</si>
  <si>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</si>
  <si>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</si>
  <si>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</si>
  <si>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</si>
  <si>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</si>
  <si>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</si>
  <si>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</si>
  <si>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</si>
  <si>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</si>
  <si>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</si>
  <si>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</si>
  <si>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</si>
  <si>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</si>
  <si>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</si>
  <si>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</si>
  <si>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</si>
  <si>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</si>
  <si>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</si>
  <si>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</si>
  <si>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</si>
  <si>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</si>
  <si>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</si>
  <si>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</si>
  <si>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</si>
  <si>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</si>
  <si>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</si>
  <si>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</si>
  <si>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</si>
  <si>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</si>
  <si>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</si>
  <si>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</si>
  <si>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</si>
  <si>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</si>
  <si>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</si>
  <si>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</si>
  <si>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</si>
  <si>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</si>
  <si>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</si>
  <si>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</si>
  <si>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</si>
  <si>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</si>
  <si>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</si>
  <si>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</si>
  <si>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</si>
  <si>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</si>
  <si>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</si>
  <si>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</si>
  <si>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</si>
  <si>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</si>
  <si>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</si>
  <si>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</si>
  <si>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</si>
  <si>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</si>
  <si>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</si>
  <si>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</si>
  <si>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</si>
  <si>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</si>
  <si>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</si>
  <si>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</si>
  <si>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</si>
  <si>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</si>
  <si>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</si>
  <si>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</si>
  <si>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</si>
  <si>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</si>
  <si>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</si>
  <si>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</si>
  <si>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</si>
  <si>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</si>
  <si>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</si>
  <si>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</si>
  <si>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</si>
  <si>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</si>
  <si>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</si>
  <si>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</si>
  <si>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</si>
  <si>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</si>
  <si>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</si>
  <si>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</si>
  <si>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</si>
  <si>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</si>
  <si>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</si>
  <si>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</si>
  <si>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</si>
  <si>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</si>
  <si>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</si>
  <si>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</si>
  <si>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</si>
  <si>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</si>
  <si>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</si>
  <si>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</si>
  <si>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</si>
  <si>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</si>
  <si>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</si>
  <si>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</si>
  <si>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</si>
  <si>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</si>
  <si>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</si>
  <si>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</si>
  <si>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</si>
  <si>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</si>
  <si>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</si>
  <si>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</si>
  <si>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</si>
  <si>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</si>
  <si>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</si>
  <si>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</si>
  <si>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</si>
  <si>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</si>
  <si>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</si>
  <si>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</si>
  <si>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</si>
  <si>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</si>
  <si>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</si>
  <si>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</si>
  <si>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</si>
  <si>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</si>
  <si>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</si>
  <si>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</si>
  <si>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</si>
  <si>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</si>
  <si>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</si>
  <si>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</si>
  <si>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</si>
  <si>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</si>
  <si>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</si>
  <si>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</si>
  <si>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</si>
  <si>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</si>
  <si>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</si>
  <si>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</si>
  <si>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</si>
  <si>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</si>
  <si>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</si>
  <si>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</si>
  <si>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</si>
  <si>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</si>
  <si>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</si>
  <si>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</si>
  <si>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</si>
  <si>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</si>
  <si>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</si>
  <si>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</si>
  <si>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</si>
  <si>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</si>
  <si>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</si>
  <si>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</si>
  <si>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</si>
  <si>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</si>
  <si>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</si>
  <si>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</si>
  <si>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</si>
  <si>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</si>
  <si>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</si>
  <si>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</si>
  <si>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</si>
  <si>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</si>
  <si>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</si>
  <si>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</si>
  <si>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</si>
  <si>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</si>
  <si>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</si>
  <si>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</si>
  <si>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</si>
  <si>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</si>
  <si>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</si>
  <si>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</si>
  <si>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</si>
  <si>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</si>
  <si>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</si>
  <si>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</si>
  <si>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</si>
  <si>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</si>
  <si>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</si>
  <si>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</si>
  <si>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</si>
  <si>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</si>
  <si>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</si>
  <si>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</si>
  <si>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</si>
  <si>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</si>
  <si>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</si>
  <si>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</si>
  <si>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</si>
  <si>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</si>
  <si>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</si>
  <si>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</si>
  <si>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</si>
  <si>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</si>
  <si>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</si>
  <si>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</si>
  <si>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</si>
  <si>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</si>
  <si>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</si>
  <si>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</si>
  <si>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</si>
  <si>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</si>
  <si>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</si>
  <si>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</si>
  <si>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</si>
  <si>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</si>
  <si>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</si>
  <si>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</si>
  <si>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</si>
  <si>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</si>
  <si>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</si>
  <si>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</si>
  <si>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</si>
  <si>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</si>
  <si>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</si>
  <si>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</si>
  <si>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</si>
  <si>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</si>
  <si>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</si>
  <si>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</si>
  <si>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</si>
  <si>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</si>
  <si>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</si>
  <si>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</si>
  <si>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</si>
  <si>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</si>
  <si>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</si>
  <si>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</si>
  <si>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</si>
  <si>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</si>
  <si>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</si>
  <si>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</si>
  <si>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</si>
  <si>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</si>
  <si>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</si>
  <si>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</si>
  <si>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</si>
  <si>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</si>
  <si>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</si>
  <si>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</si>
  <si>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</si>
  <si>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</si>
  <si>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</si>
  <si>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</si>
  <si>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</si>
  <si>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</si>
  <si>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</si>
  <si>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</si>
  <si>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</si>
  <si>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</si>
  <si>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</si>
  <si>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</si>
  <si>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</si>
  <si>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</si>
  <si>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</si>
  <si>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</si>
  <si>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</si>
  <si>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</si>
  <si>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</si>
  <si>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</si>
  <si>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</si>
  <si>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</si>
  <si>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</si>
  <si>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</si>
  <si>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</si>
  <si>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</si>
  <si>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</si>
  <si>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</si>
  <si>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</si>
  <si>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</si>
  <si>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</si>
  <si>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</si>
  <si>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</si>
  <si>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</si>
  <si>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</si>
  <si>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</si>
  <si>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</si>
  <si>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</si>
  <si>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</si>
  <si>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</si>
  <si>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</si>
  <si>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</si>
  <si>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</si>
  <si>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</si>
  <si>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</si>
  <si>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</si>
  <si>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</si>
  <si>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</si>
  <si>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</si>
  <si>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</si>
  <si>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</si>
  <si>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</si>
  <si>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</si>
  <si>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</si>
  <si>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</si>
  <si>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</si>
  <si>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</si>
  <si>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</si>
  <si>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</si>
  <si>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</si>
  <si>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</si>
  <si>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</si>
  <si>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</si>
  <si>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</si>
  <si>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</si>
  <si>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</si>
  <si>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</si>
  <si>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</si>
  <si>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</si>
  <si>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</si>
  <si>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</si>
  <si>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</si>
  <si>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</si>
  <si>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</si>
  <si>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</si>
  <si>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</si>
  <si>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</si>
  <si>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</si>
  <si>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</si>
  <si>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</si>
  <si>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</si>
  <si>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</si>
  <si>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</si>
  <si>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</si>
  <si>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</si>
  <si>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</si>
  <si>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</si>
  <si>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</si>
  <si>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</si>
  <si>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</si>
  <si>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</si>
  <si>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</si>
  <si>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</si>
  <si>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</si>
  <si>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</si>
  <si>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</si>
  <si>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</si>
  <si>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</si>
  <si>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</si>
  <si>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</si>
  <si>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</si>
  <si>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</si>
  <si>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</si>
  <si>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</si>
  <si>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</si>
  <si>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</si>
  <si>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</si>
  <si>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</si>
  <si>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</si>
  <si>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</si>
  <si>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</si>
  <si>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</si>
  <si>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</si>
  <si>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</si>
  <si>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</si>
  <si>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</si>
  <si>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</si>
  <si>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</si>
  <si>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</si>
  <si>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</si>
  <si>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</si>
  <si>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</si>
  <si>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</si>
  <si>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</si>
  <si>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</si>
  <si>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</si>
  <si>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</si>
  <si>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</si>
  <si>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</si>
  <si>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</si>
  <si>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</si>
  <si>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</si>
  <si>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</si>
  <si>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</si>
  <si>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</si>
  <si>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</si>
  <si>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</si>
  <si>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</si>
  <si>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</si>
  <si>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</si>
  <si>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</si>
  <si>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</si>
  <si>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</si>
  <si>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</si>
  <si>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</si>
  <si>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</si>
  <si>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</si>
  <si>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</si>
  <si>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</si>
  <si>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</si>
  <si>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</si>
  <si>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</si>
  <si>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</si>
  <si>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</si>
  <si>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</si>
  <si>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</si>
  <si>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</si>
  <si>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</si>
  <si>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</si>
  <si>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</si>
  <si>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</si>
  <si>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</si>
  <si>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</si>
  <si>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</si>
  <si>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</si>
  <si>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</si>
  <si>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</si>
  <si>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</si>
  <si>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</si>
  <si>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</si>
  <si>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</si>
  <si>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</si>
  <si>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</si>
  <si>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</si>
  <si>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</si>
  <si>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</si>
  <si>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</si>
  <si>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</si>
  <si>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</si>
  <si>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</si>
  <si>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</si>
  <si>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</si>
  <si>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</si>
  <si>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</si>
  <si>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</si>
  <si>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</si>
  <si>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</si>
  <si>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</si>
  <si>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</si>
  <si>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</si>
  <si>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</si>
  <si>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</si>
  <si>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</si>
  <si>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</si>
  <si>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</si>
  <si>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</si>
  <si>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</si>
  <si>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</si>
  <si>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</si>
  <si>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</si>
  <si>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</si>
  <si>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</si>
  <si>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</si>
  <si>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</si>
  <si>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</si>
  <si>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</si>
  <si>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</si>
  <si>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</si>
  <si>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</si>
  <si>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</si>
  <si>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</si>
  <si>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</si>
  <si>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</si>
  <si>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</si>
  <si>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</si>
  <si>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</si>
  <si>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</si>
  <si>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</si>
  <si>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</si>
  <si>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</si>
  <si>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</si>
  <si>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</si>
  <si>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</si>
  <si>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</si>
  <si>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</si>
  <si>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</si>
  <si>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</si>
  <si>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</si>
  <si>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</si>
  <si>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</si>
  <si>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</si>
  <si>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</si>
  <si>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</si>
  <si>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</si>
  <si>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</si>
  <si>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</si>
  <si>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</si>
  <si>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</si>
  <si>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</si>
  <si>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</si>
  <si>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</si>
  <si>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</si>
  <si>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</si>
  <si>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</si>
  <si>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</si>
  <si>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</si>
  <si>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</si>
  <si>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</si>
  <si>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</si>
  <si>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</si>
  <si>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</si>
  <si>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</si>
  <si>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</si>
  <si>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</si>
  <si>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</si>
  <si>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</si>
  <si>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</si>
  <si>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</si>
  <si>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</si>
  <si>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</si>
  <si>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</si>
  <si>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</si>
  <si>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</si>
  <si>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</si>
  <si>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</si>
  <si>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</si>
  <si>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</si>
  <si>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</si>
  <si>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</si>
  <si>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</si>
  <si>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</si>
  <si>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</si>
  <si>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</si>
  <si>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</si>
  <si>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</si>
  <si>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</si>
  <si>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</si>
  <si>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</si>
  <si>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</si>
  <si>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</si>
  <si>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</si>
  <si>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</si>
  <si>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</si>
  <si>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</si>
  <si>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</si>
  <si>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</si>
  <si>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</si>
  <si>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</si>
  <si>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</si>
  <si>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</si>
  <si>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</si>
  <si>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</si>
  <si>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</si>
  <si>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</si>
  <si>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</si>
  <si>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</si>
  <si>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</si>
  <si>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</si>
  <si>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</si>
  <si>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</si>
  <si>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</si>
  <si>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</si>
  <si>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</si>
  <si>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</si>
  <si>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</si>
  <si>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</si>
  <si>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</si>
  <si>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</si>
  <si>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</si>
  <si>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</si>
  <si>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</si>
  <si>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</si>
  <si>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</si>
  <si>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</si>
  <si>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</si>
  <si>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</si>
  <si>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</si>
  <si>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</si>
  <si>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</si>
  <si>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</si>
  <si>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</si>
  <si>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</si>
  <si>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</si>
  <si>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</si>
  <si>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</si>
  <si>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</si>
  <si>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</si>
  <si>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</si>
  <si>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</si>
  <si>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</si>
  <si>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</si>
  <si>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</si>
  <si>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</si>
  <si>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</si>
  <si>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</si>
  <si>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</si>
  <si>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</si>
  <si>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</si>
  <si>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</si>
  <si>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</si>
  <si>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</si>
  <si>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</si>
  <si>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</si>
  <si>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</si>
  <si>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</si>
  <si>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</si>
  <si>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</si>
  <si>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</si>
  <si>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</si>
  <si>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</si>
  <si>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</si>
  <si>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</si>
  <si>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</si>
  <si>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</si>
  <si>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</si>
  <si>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</si>
  <si>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</si>
  <si>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</si>
  <si>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</si>
  <si>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</si>
  <si>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</si>
  <si>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</si>
  <si>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</si>
  <si>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</si>
  <si>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</si>
  <si>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</si>
  <si>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</si>
  <si>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</si>
  <si>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</si>
  <si>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</si>
  <si>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</si>
  <si>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</si>
  <si>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</si>
  <si>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</si>
  <si>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</si>
  <si>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</si>
  <si>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</si>
  <si>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</si>
  <si>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</si>
  <si>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</si>
  <si>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</si>
  <si>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</si>
  <si>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</si>
  <si>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</si>
  <si>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</si>
  <si>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</si>
  <si>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</si>
  <si>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</si>
  <si>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</si>
  <si>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</si>
  <si>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</si>
  <si>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</si>
  <si>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</si>
  <si>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</si>
  <si>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</si>
  <si>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</si>
  <si>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</si>
  <si>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</si>
  <si>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</si>
  <si>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</si>
  <si>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</si>
  <si>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</si>
  <si>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</si>
  <si>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</si>
  <si>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</si>
  <si>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</si>
  <si>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</si>
  <si>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</si>
  <si>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</si>
  <si>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</si>
  <si>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</si>
  <si>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</si>
  <si>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</si>
  <si>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</si>
  <si>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</si>
  <si>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</si>
  <si>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</si>
  <si>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</si>
  <si>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</si>
  <si>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</si>
  <si>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</si>
  <si>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</si>
  <si>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</si>
  <si>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</si>
  <si>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</si>
  <si>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</si>
  <si>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</si>
  <si>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</si>
  <si>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</si>
  <si>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</si>
  <si>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</si>
  <si>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</si>
  <si>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</si>
  <si>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</si>
  <si>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</si>
  <si>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</si>
  <si>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</si>
  <si>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</si>
  <si>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</si>
  <si>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</si>
  <si>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</si>
  <si>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</si>
  <si>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</si>
  <si>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</si>
  <si>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</si>
  <si>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</si>
  <si>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</si>
  <si>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</si>
  <si>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</si>
  <si>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</si>
  <si>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</si>
  <si>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</si>
  <si>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</si>
  <si>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</si>
  <si>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</si>
  <si>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</si>
  <si>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</si>
  <si>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</si>
  <si>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</si>
  <si>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</si>
  <si>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</si>
  <si>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</si>
  <si>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</si>
  <si>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</si>
  <si>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</si>
  <si>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</si>
  <si>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</si>
  <si>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</si>
  <si>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</si>
  <si>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</si>
  <si>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</si>
  <si>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</si>
  <si>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</si>
  <si>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</si>
  <si>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</si>
  <si>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</si>
  <si>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</si>
  <si>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</si>
  <si>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</si>
  <si>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</si>
  <si>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</si>
  <si>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</si>
  <si>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</si>
  <si>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</si>
  <si>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</si>
  <si>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</si>
  <si>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</si>
  <si>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</si>
  <si>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</si>
  <si>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</si>
  <si>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</si>
  <si>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</si>
  <si>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</si>
  <si>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</si>
  <si>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</si>
  <si>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</si>
  <si>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</si>
  <si>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</si>
  <si>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</si>
  <si>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</si>
  <si>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</si>
  <si>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</si>
  <si>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</si>
  <si>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</si>
  <si>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</si>
  <si>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</si>
  <si>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</si>
  <si>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</si>
  <si>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</si>
  <si>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</si>
  <si>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</si>
  <si>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</si>
  <si>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</si>
  <si>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</si>
  <si>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</si>
  <si>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</si>
  <si>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</si>
  <si>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</si>
  <si>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</si>
  <si>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</si>
  <si>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</si>
  <si>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</si>
  <si>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</si>
  <si>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</si>
  <si>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</si>
  <si>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</si>
  <si>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</si>
  <si>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</si>
  <si>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</si>
  <si>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</si>
  <si>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</si>
  <si>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</si>
  <si>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</si>
  <si>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</si>
  <si>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</si>
  <si>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</si>
  <si>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</si>
  <si>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</si>
  <si>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</si>
  <si>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</si>
  <si>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</si>
  <si>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</si>
  <si>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</si>
  <si>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</si>
  <si>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</si>
  <si>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</si>
  <si>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</si>
  <si>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</si>
  <si>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</si>
  <si>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</si>
  <si>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</si>
  <si>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</si>
  <si>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</si>
  <si>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</si>
  <si>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</si>
  <si>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</si>
  <si>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</si>
  <si>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</si>
  <si>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</si>
  <si>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</si>
  <si>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</si>
  <si>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</si>
  <si>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</si>
  <si>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</si>
  <si>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</si>
  <si>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</si>
  <si>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</si>
  <si>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</si>
  <si>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</si>
  <si>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</si>
  <si>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</si>
  <si>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</si>
  <si>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</si>
  <si>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</si>
  <si>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</si>
  <si>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</si>
  <si>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</si>
  <si>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</si>
  <si>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</si>
  <si>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</si>
  <si>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</si>
  <si>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</si>
  <si>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</si>
  <si>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</si>
  <si>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</si>
  <si>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</si>
  <si>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</si>
  <si>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</si>
  <si>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</si>
  <si>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</si>
  <si>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</si>
  <si>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</si>
  <si>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</si>
  <si>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</si>
  <si>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</si>
  <si>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</si>
  <si>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</si>
  <si>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</si>
  <si>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</si>
  <si>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</si>
  <si>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</si>
  <si>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</si>
  <si>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</si>
  <si>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</si>
  <si>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</si>
  <si>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</si>
  <si>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</si>
  <si>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</si>
  <si>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</si>
  <si>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</si>
  <si>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</si>
  <si>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</si>
  <si>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</si>
  <si>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</si>
  <si>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</si>
  <si>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</si>
  <si>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</si>
  <si>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</si>
  <si>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</si>
  <si>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</si>
  <si>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</si>
  <si>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</si>
  <si>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</si>
  <si>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</si>
  <si>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</si>
  <si>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</si>
  <si>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</si>
  <si>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</si>
  <si>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</si>
  <si>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</si>
  <si>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</si>
  <si>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</si>
  <si>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</si>
  <si>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</si>
  <si>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</si>
  <si>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</si>
  <si>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</si>
  <si>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</si>
  <si>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</si>
  <si>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</si>
  <si>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</si>
  <si>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</si>
  <si>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</si>
  <si>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</si>
  <si>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</si>
  <si>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</si>
  <si>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</si>
  <si>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</si>
  <si>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</si>
  <si>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</si>
  <si>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</si>
  <si>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</si>
  <si>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</si>
  <si>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</si>
  <si>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</si>
  <si>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</si>
  <si>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</si>
  <si>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</si>
  <si>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</si>
  <si>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</si>
  <si>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</si>
  <si>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</si>
  <si>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</si>
  <si>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</si>
  <si>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</si>
  <si>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</si>
  <si>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</si>
  <si>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</si>
  <si>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</si>
  <si>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</si>
  <si>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</si>
  <si>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</si>
  <si>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</si>
  <si>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</si>
  <si>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</si>
  <si>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</si>
  <si>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</si>
  <si>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</si>
  <si>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</si>
  <si>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</si>
  <si>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</si>
  <si>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</si>
  <si>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</si>
  <si>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</si>
  <si>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</si>
  <si>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</si>
  <si>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</si>
  <si>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</si>
  <si>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</si>
  <si>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</si>
  <si>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</si>
  <si>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</si>
  <si>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</si>
  <si>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</si>
  <si>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</si>
  <si>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</si>
  <si>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</si>
  <si>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</si>
  <si>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</si>
  <si>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</si>
  <si>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</si>
  <si>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</si>
  <si>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</si>
  <si>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</si>
  <si>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</si>
  <si>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</si>
  <si>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</si>
  <si>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</si>
  <si>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</si>
  <si>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</si>
  <si>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</si>
  <si>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</si>
  <si>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</si>
  <si>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</si>
  <si>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</si>
  <si>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</si>
  <si>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</si>
  <si>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</si>
  <si>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</si>
  <si>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</si>
  <si>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</si>
  <si>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</si>
  <si>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</si>
  <si>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</si>
  <si>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</si>
  <si>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</si>
  <si>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</si>
  <si>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</si>
  <si>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</si>
  <si>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</si>
  <si>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</si>
  <si>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</si>
  <si>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</si>
  <si>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</si>
  <si>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</si>
  <si>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</si>
  <si>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</si>
  <si>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</si>
  <si>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</si>
  <si>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</si>
  <si>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</si>
  <si>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</si>
  <si>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</si>
  <si>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</si>
  <si>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</si>
  <si>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</si>
  <si>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</si>
  <si>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</si>
  <si>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</si>
  <si>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</si>
  <si>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</si>
  <si>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</si>
  <si>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</si>
  <si>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</si>
  <si>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</si>
  <si>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</si>
  <si>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</si>
  <si>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</si>
  <si>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</si>
  <si>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</si>
  <si>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</si>
  <si>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</si>
  <si>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</si>
  <si>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</si>
  <si>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</si>
  <si>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</si>
  <si>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</si>
  <si>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</si>
  <si>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</si>
  <si>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</si>
  <si>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</si>
  <si>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</si>
  <si>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</si>
  <si>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</si>
  <si>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</si>
  <si>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</si>
  <si>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</si>
  <si>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</si>
  <si>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</si>
  <si>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</si>
  <si>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</si>
  <si>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</si>
  <si>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</si>
  <si>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</si>
  <si>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</si>
  <si>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</si>
  <si>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</si>
  <si>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</si>
  <si>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</si>
  <si>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</si>
  <si>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</si>
  <si>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</si>
  <si>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</si>
  <si>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</si>
  <si>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</si>
  <si>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</si>
  <si>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</si>
  <si>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</si>
  <si>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</si>
  <si>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</si>
  <si>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</si>
  <si>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</si>
  <si>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</si>
  <si>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</si>
  <si>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</si>
  <si>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</si>
  <si>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</si>
  <si>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</si>
  <si>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</si>
  <si>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</si>
  <si>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</si>
  <si>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</si>
  <si>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</si>
  <si>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</si>
  <si>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</si>
  <si>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</si>
  <si>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</si>
  <si>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</si>
  <si>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</si>
  <si>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</si>
  <si>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</si>
  <si>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</si>
  <si>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</si>
  <si>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</si>
  <si>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</si>
  <si>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</si>
  <si>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</si>
  <si>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</si>
  <si>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</si>
  <si>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</si>
  <si>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</si>
  <si>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</si>
  <si>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</si>
  <si>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</si>
  <si>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</si>
  <si>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</si>
  <si>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</si>
  <si>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</si>
  <si>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</si>
  <si>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</si>
  <si>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</si>
  <si>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</si>
  <si>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</si>
  <si>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</si>
  <si>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</si>
  <si>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</si>
  <si>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</si>
  <si>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</si>
  <si>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</si>
  <si>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</si>
  <si>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</si>
  <si>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</si>
  <si>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</si>
  <si>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</si>
  <si>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</si>
  <si>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</si>
  <si>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</si>
  <si>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</si>
  <si>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</si>
  <si>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</si>
  <si>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</si>
  <si>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</si>
  <si>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</si>
  <si>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</si>
  <si>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</si>
  <si>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</si>
  <si>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</si>
  <si>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</si>
  <si>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</si>
  <si>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</si>
  <si>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</si>
  <si>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</si>
  <si>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</si>
  <si>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</si>
  <si>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</si>
  <si>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</si>
  <si>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</si>
  <si>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</si>
  <si>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</si>
  <si>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</si>
  <si>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</si>
  <si>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</si>
  <si>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</si>
  <si>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</si>
  <si>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</si>
  <si>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</si>
  <si>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</si>
  <si>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</si>
  <si>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</si>
  <si>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</si>
  <si>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</si>
  <si>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</si>
  <si>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</si>
  <si>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</si>
  <si>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</si>
  <si>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</si>
  <si>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</si>
  <si>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</si>
  <si>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</si>
  <si>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</si>
  <si>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</si>
  <si>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</si>
  <si>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</si>
  <si>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</si>
  <si>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</si>
  <si>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</si>
  <si>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</si>
  <si>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</si>
  <si>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</si>
  <si>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</si>
  <si>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</si>
  <si>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</si>
  <si>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</si>
  <si>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</si>
  <si>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</si>
  <si>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</si>
  <si>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</si>
  <si>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</si>
  <si>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</si>
  <si>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</si>
  <si>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</si>
  <si>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</si>
  <si>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</si>
  <si>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</si>
  <si>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</si>
  <si>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</si>
  <si>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</si>
  <si>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</si>
  <si>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</si>
  <si>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</si>
  <si>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</si>
  <si>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</si>
  <si>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</si>
  <si>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</si>
  <si>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</si>
  <si>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</si>
  <si>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</si>
  <si>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</si>
  <si>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</si>
  <si>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</si>
  <si>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</si>
  <si>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</si>
  <si>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</si>
  <si>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</si>
  <si>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</si>
  <si>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</si>
  <si>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</si>
  <si>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</si>
  <si>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</si>
  <si>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</si>
  <si>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</si>
  <si>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</si>
  <si>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</si>
  <si>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</si>
  <si>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</si>
  <si>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</si>
  <si>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</si>
  <si>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</si>
  <si>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</si>
  <si>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</si>
  <si>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</si>
  <si>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</si>
  <si>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</si>
  <si>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</si>
  <si>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</si>
  <si>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</si>
  <si>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</si>
  <si>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</si>
  <si>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</si>
  <si>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</si>
  <si>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</si>
  <si>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</si>
  <si>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</si>
  <si>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</si>
  <si>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</si>
  <si>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</si>
  <si>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</si>
  <si>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</si>
  <si>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</si>
  <si>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</si>
  <si>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</si>
  <si>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</si>
  <si>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</si>
  <si>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</si>
  <si>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</si>
  <si>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</si>
  <si>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</si>
  <si>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</si>
  <si>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</si>
  <si>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</si>
  <si>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</si>
  <si>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</si>
  <si>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</si>
  <si>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</si>
  <si>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</si>
  <si>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</si>
  <si>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</si>
  <si>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</si>
  <si>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</si>
  <si>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</si>
  <si>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</si>
  <si>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</si>
  <si>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</si>
  <si>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</si>
  <si>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</si>
  <si>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</si>
  <si>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</si>
  <si>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</si>
  <si>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</si>
  <si>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</si>
  <si>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</si>
  <si>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</si>
  <si>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</si>
  <si>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</si>
  <si>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</si>
  <si>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</si>
  <si>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</si>
  <si>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</si>
  <si>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</si>
  <si>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</si>
  <si>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</si>
  <si>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</si>
  <si>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</si>
  <si>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</si>
  <si>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</si>
  <si>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</si>
  <si>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</si>
  <si>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</si>
  <si>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</si>
  <si>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</si>
  <si>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</si>
  <si>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</si>
  <si>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</si>
  <si>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</si>
  <si>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</si>
  <si>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</si>
  <si>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</si>
  <si>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</si>
  <si>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</si>
  <si>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</si>
  <si>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</si>
  <si>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</si>
  <si>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</si>
  <si>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</si>
  <si>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</si>
  <si>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</si>
  <si>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</si>
  <si>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</si>
  <si>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</si>
  <si>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</si>
  <si>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</si>
  <si>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</si>
  <si>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</si>
  <si>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</si>
  <si>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</si>
  <si>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</si>
  <si>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</si>
  <si>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</si>
  <si>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</si>
  <si>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</si>
  <si>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</si>
  <si>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</si>
  <si>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</si>
  <si>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</si>
  <si>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</si>
  <si>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</si>
  <si>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</si>
  <si>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</si>
  <si>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</si>
  <si>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</si>
  <si>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</si>
  <si>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</si>
  <si>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</si>
  <si>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</si>
  <si>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</si>
  <si>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</si>
  <si>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</si>
  <si>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</si>
  <si>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</si>
  <si>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</si>
  <si>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</si>
  <si>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>Previsão MC1 09:30</t>
  </si>
  <si>
    <t>Deslocamento para ZEC</t>
  </si>
  <si>
    <t xml:space="preserve">Maquinista da escala em deslocamento </t>
  </si>
  <si>
    <t xml:space="preserve">Execulção de solda -  Condicionado a temperatura </t>
  </si>
  <si>
    <t>Previsão TP pronta 09:20</t>
  </si>
  <si>
    <t>Varrição</t>
  </si>
  <si>
    <t xml:space="preserve">MC1 09:19, verificando faixa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</si>
  <si>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</si>
  <si>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</si>
  <si>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</si>
  <si>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</si>
  <si>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</si>
  <si>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</si>
  <si>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</si>
  <si>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</si>
  <si>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</si>
  <si>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</si>
  <si>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</si>
  <si>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</si>
  <si>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</si>
  <si>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</si>
  <si>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12hrs </t>
  </si>
  <si>
    <t>Tp pronto 09hrs, previsão após Y44 11:00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</si>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</sst>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E254" activePane="bottomRight" state="frozen"/>
      <selection pane="bottomRight" activeCell="D269" sqref="D269:E2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1487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1481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1500</v>
      </c>
      <c r="H259" s="106" t="s">
        <v>1501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1502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1491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>
        <v>0.375</v>
      </c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1503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1504</v>
      </c>
      <c r="BJ261" s="16" t="s">
        <v>1504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1504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>MAURO TP-868)</v>
      </c>
      <c r="B267" s="102"/>
      <c r="C267" s="134" t="str">
        <f>IF(BS_CONTROLE[[#This Row],[DATA]]="","",WEEKNUM(BS_CONTROLE[[#This Row],[DATA]]))</f>
        <v/>
      </c>
      <c r="D267" s="104" t="s">
        <v>942</v>
      </c>
      <c r="E267" s="126" t="s">
        <v>757</v>
      </c>
      <c r="F267" s="142" t="str">
        <f>IF(D267="","*",VLOOKUP(E267,BS_ATIVIDADE[],3,FALSE))</f>
        <v>MODERNIZAÇÃO</v>
      </c>
      <c r="G267" s="106" t="s">
        <v>624</v>
      </c>
      <c r="H267" s="106" t="s">
        <v>624</v>
      </c>
      <c r="I267" s="105">
        <v>73</v>
      </c>
      <c r="J267" s="105">
        <v>65.2</v>
      </c>
      <c r="K267" s="105" t="s">
        <v>624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7" s="106">
        <v>0.33333333333333331</v>
      </c>
      <c r="O267" s="106">
        <v>8.3333333333333329E-2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1490</v>
      </c>
      <c r="V267" s="151" t="s">
        <v>1491</v>
      </c>
      <c r="W267" s="104" t="s">
        <v>452</v>
      </c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MODERNIZAÇÃO - SOLDA</v>
      </c>
      <c r="AI267" s="8" t="str">
        <f>IF(BS_CONTROLE[[#This Row],[Atividade]]=0, "-", BS_CONTROLE[[#This Row],[Atividade]])</f>
        <v>MODERNIZAÇÃO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ZDG-ZTN</v>
      </c>
      <c r="AM267" s="105" t="str">
        <f>IF(BS_CONTROLE[[#This Row],[SB]]=0, "-", BS_CONTROLE[[#This Row],[SB]])</f>
        <v>K62ZTN</v>
      </c>
      <c r="AN267" s="105">
        <f>IF(BS_CONTROLE[[#This Row],[SUB]]=0, "-", BS_CONTROLE[[#This Row],[SUB]])</f>
        <v>73</v>
      </c>
      <c r="AO267" s="105">
        <f>BS_CONTROLE[[#This Row],[KM - Inicio]]</f>
        <v>65.2</v>
      </c>
      <c r="AP267" s="105">
        <f>BS_CONTROLE[[#This Row],[KM - Inicio]]</f>
        <v>65.2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IGOR (TF-660)</v>
      </c>
      <c r="B269" s="102"/>
      <c r="C269" s="134" t="str">
        <f>IF(BS_CONTROLE[[#This Row],[DATA]]="","",WEEKNUM(BS_CONTROLE[[#This Row],[DATA]]))</f>
        <v/>
      </c>
      <c r="D269" s="104" t="s">
        <v>916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46.7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9" s="106">
        <v>0.33333333333333331</v>
      </c>
      <c r="O269" s="106">
        <v>6.25E-2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1454</v>
      </c>
      <c r="V269" s="151" t="s">
        <v>1491</v>
      </c>
      <c r="W269" s="104" t="s">
        <v>452</v>
      </c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ZMAK47</v>
      </c>
      <c r="AN269" s="105">
        <f>IF(BS_CONTROLE[[#This Row],[SUB]]=0, "-", BS_CONTROLE[[#This Row],[SUB]])</f>
        <v>73</v>
      </c>
      <c r="AO269" s="105">
        <f>BS_CONTROLE[[#This Row],[KM - Inicio]]</f>
        <v>46.7</v>
      </c>
      <c r="AP269" s="105">
        <f>BS_CONTROLE[[#This Row],[KM - Inicio]]</f>
        <v>46.7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63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9" operator="equal">
      <formula>"NÃO"</formula>
    </cfRule>
    <cfRule type="cellIs" dxfId="187" priority="12050" operator="equal">
      <formula>"SIM"</formula>
    </cfRule>
  </conditionalFormatting>
  <conditionalFormatting sqref="AY6:AY1052">
    <cfRule type="expression" dxfId="186" priority="54505">
      <formula>#REF!=1</formula>
    </cfRule>
  </conditionalFormatting>
  <conditionalFormatting sqref="BD6:BD1052 AX6:AX1052 T6:T1052">
    <cfRule type="cellIs" dxfId="185" priority="54489" operator="equal">
      <formula>"ERRO"</formula>
    </cfRule>
  </conditionalFormatting>
  <conditionalFormatting sqref="BP6:BP1052">
    <cfRule type="cellIs" dxfId="184" priority="54484" operator="equal">
      <formula>"Produção e Intervalo"</formula>
    </cfRule>
    <cfRule type="cellIs" dxfId="183" priority="54485" operator="equal">
      <formula>"Aderente"</formula>
    </cfRule>
    <cfRule type="cellIs" dxfId="182" priority="54486" operator="equal">
      <formula>"Intervalo"</formula>
    </cfRule>
    <cfRule type="cellIs" dxfId="181" priority="54487" operator="equal">
      <formula>"Produção"</formula>
    </cfRule>
    <cfRule type="cellIs" dxfId="180" priority="54488" operator="equal">
      <formula>"ERRO"</formula>
    </cfRule>
  </conditionalFormatting>
  <conditionalFormatting sqref="BQ6:BR1052">
    <cfRule type="cellIs" dxfId="179" priority="54466" operator="equal">
      <formula>"*"</formula>
    </cfRule>
    <cfRule type="cellIs" dxfId="178" priority="54467" operator="greaterThanOrEqual">
      <formula>1</formula>
    </cfRule>
    <cfRule type="cellIs" dxfId="177" priority="54468" operator="lessThan">
      <formula>1</formula>
    </cfRule>
  </conditionalFormatting>
  <conditionalFormatting sqref="BJ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66" operator="equal">
      <formula>"OPORTUNIDADE"</formula>
    </cfRule>
  </conditionalFormatting>
  <conditionalFormatting sqref="X28:Y29">
    <cfRule type="cellIs" dxfId="175" priority="364" operator="equal">
      <formula>"NÃO"</formula>
    </cfRule>
    <cfRule type="cellIs" dxfId="174" priority="365" operator="equal">
      <formula>"SIM"</formula>
    </cfRule>
  </conditionalFormatting>
  <conditionalFormatting sqref="BJ1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7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42" operator="equal">
      <formula>"OPORTUNIDADE"</formula>
    </cfRule>
  </conditionalFormatting>
  <conditionalFormatting sqref="Y39">
    <cfRule type="cellIs" dxfId="172" priority="340" operator="equal">
      <formula>"NÃO"</formula>
    </cfRule>
    <cfRule type="cellIs" dxfId="171" priority="341" operator="equal">
      <formula>"SIM"</formula>
    </cfRule>
  </conditionalFormatting>
  <conditionalFormatting sqref="X42:X43">
    <cfRule type="cellIs" dxfId="170" priority="339" operator="equal">
      <formula>"OPORTUNIDADE"</formula>
    </cfRule>
  </conditionalFormatting>
  <conditionalFormatting sqref="X42:X43">
    <cfRule type="cellIs" dxfId="169" priority="337" operator="equal">
      <formula>"NÃO"</formula>
    </cfRule>
    <cfRule type="cellIs" dxfId="168" priority="338" operator="equal">
      <formula>"SIM"</formula>
    </cfRule>
  </conditionalFormatting>
  <conditionalFormatting sqref="BJ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0" operator="equal">
      <formula>"OPORTUNIDADE"</formula>
    </cfRule>
  </conditionalFormatting>
  <conditionalFormatting sqref="X46:Y46 Y47:Y48 X47:X50">
    <cfRule type="cellIs" dxfId="166" priority="308" operator="equal">
      <formula>"NÃO"</formula>
    </cfRule>
    <cfRule type="cellIs" dxfId="165" priority="309" operator="equal">
      <formula>"SIM"</formula>
    </cfRule>
  </conditionalFormatting>
  <conditionalFormatting sqref="BJ3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82" operator="equal">
      <formula>"OPORTUNIDADE"</formula>
    </cfRule>
  </conditionalFormatting>
  <conditionalFormatting sqref="Y57">
    <cfRule type="cellIs" dxfId="163" priority="280" operator="equal">
      <formula>"NÃO"</formula>
    </cfRule>
    <cfRule type="cellIs" dxfId="162" priority="281" operator="equal">
      <formula>"SIM"</formula>
    </cfRule>
  </conditionalFormatting>
  <conditionalFormatting sqref="BJ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0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9" operator="equal">
      <formula>"OPORTUNIDADE"</formula>
    </cfRule>
  </conditionalFormatting>
  <conditionalFormatting sqref="X52:X61">
    <cfRule type="cellIs" dxfId="160" priority="267" operator="equal">
      <formula>"NÃO"</formula>
    </cfRule>
    <cfRule type="cellIs" dxfId="159" priority="268" operator="equal">
      <formula>"SIM"</formula>
    </cfRule>
  </conditionalFormatting>
  <conditionalFormatting sqref="BJ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33" operator="equal">
      <formula>"OPORTUNIDADE"</formula>
    </cfRule>
  </conditionalFormatting>
  <conditionalFormatting sqref="Y73">
    <cfRule type="cellIs" dxfId="157" priority="231" operator="equal">
      <formula>"NÃO"</formula>
    </cfRule>
    <cfRule type="cellIs" dxfId="156" priority="232" operator="equal">
      <formula>"SIM"</formula>
    </cfRule>
  </conditionalFormatting>
  <conditionalFormatting sqref="X75">
    <cfRule type="cellIs" dxfId="155" priority="227" operator="equal">
      <formula>"OPORTUNIDADE"</formula>
    </cfRule>
  </conditionalFormatting>
  <conditionalFormatting sqref="X75">
    <cfRule type="cellIs" dxfId="154" priority="225" operator="equal">
      <formula>"NÃO"</formula>
    </cfRule>
    <cfRule type="cellIs" dxfId="153" priority="226" operator="equal">
      <formula>"SIM"</formula>
    </cfRule>
  </conditionalFormatting>
  <conditionalFormatting sqref="BJ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0" operator="equal">
      <formula>"OPORTUNIDADE"</formula>
    </cfRule>
  </conditionalFormatting>
  <conditionalFormatting sqref="X76:X77">
    <cfRule type="cellIs" dxfId="151" priority="218" operator="equal">
      <formula>"NÃO"</formula>
    </cfRule>
    <cfRule type="cellIs" dxfId="150" priority="219" operator="equal">
      <formula>"SIM"</formula>
    </cfRule>
  </conditionalFormatting>
  <conditionalFormatting sqref="BO7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2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2:BO1052 BO255 BO257:BO260 BO249:BO252">
    <cfRule type="iconSet" priority="635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2:BJ1052 BJ257:BJ260 BJ255 BJ249:BJ252">
    <cfRule type="iconSet" priority="63621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54">
      <iconSet showValue="0">
        <cfvo type="percent" val="0"/>
        <cfvo type="num" val="1"/>
        <cfvo type="num" val="1" gte="0"/>
      </iconSet>
    </cfRule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6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64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1506</v>
      </c>
      <c r="C4" s="159" t="s">
        <v>1507</v>
      </c>
      <c r="D4" s="159" t="s">
        <v>1508</v>
      </c>
      <c r="E4" s="159" t="s">
        <v>1509</v>
      </c>
      <c r="F4" s="159" t="s">
        <v>4</v>
      </c>
      <c r="G4" s="159" t="s">
        <v>1510</v>
      </c>
    </row>
    <row r="5" spans="2:7">
      <c r="B5" s="160" t="s">
        <v>1511</v>
      </c>
      <c r="C5" s="160">
        <v>257068</v>
      </c>
      <c r="D5" s="160" t="s">
        <v>1512</v>
      </c>
      <c r="E5" s="160" t="s">
        <v>1513</v>
      </c>
      <c r="F5" s="160" t="s">
        <v>1513</v>
      </c>
      <c r="G5" s="161">
        <v>46296</v>
      </c>
    </row>
    <row r="6" spans="2:7">
      <c r="B6" s="160" t="s">
        <v>1514</v>
      </c>
      <c r="C6" s="160" t="s">
        <v>624</v>
      </c>
      <c r="D6" s="160" t="s">
        <v>624</v>
      </c>
      <c r="E6" s="160" t="s">
        <v>624</v>
      </c>
      <c r="F6" s="160" t="s">
        <v>1515</v>
      </c>
      <c r="G6" s="161" t="s">
        <v>624</v>
      </c>
    </row>
    <row r="7" spans="2:7">
      <c r="B7" s="160" t="s">
        <v>1516</v>
      </c>
      <c r="C7" s="160">
        <v>257472</v>
      </c>
      <c r="D7" s="160" t="s">
        <v>1517</v>
      </c>
      <c r="E7" s="160" t="s">
        <v>1518</v>
      </c>
      <c r="F7" s="160" t="s">
        <v>1518</v>
      </c>
      <c r="G7" s="161">
        <v>45992</v>
      </c>
    </row>
    <row r="8" spans="2:7">
      <c r="B8" s="160" t="s">
        <v>1519</v>
      </c>
      <c r="C8" s="160">
        <v>260307</v>
      </c>
      <c r="D8" s="160" t="s">
        <v>1520</v>
      </c>
      <c r="E8" s="160" t="s">
        <v>1521</v>
      </c>
      <c r="F8" s="160" t="s">
        <v>1518</v>
      </c>
      <c r="G8" s="161">
        <v>46082</v>
      </c>
    </row>
    <row r="9" spans="2:7">
      <c r="B9" s="160" t="s">
        <v>1522</v>
      </c>
      <c r="C9" s="160">
        <v>333033</v>
      </c>
      <c r="D9" s="160" t="s">
        <v>1523</v>
      </c>
      <c r="E9" s="160" t="s">
        <v>1515</v>
      </c>
      <c r="F9" s="160" t="s">
        <v>1524</v>
      </c>
      <c r="G9" s="160" t="s">
        <v>624</v>
      </c>
    </row>
    <row r="10" spans="2:7">
      <c r="B10" s="160" t="s">
        <v>1525</v>
      </c>
      <c r="C10" s="160">
        <v>263576</v>
      </c>
      <c r="D10" s="160" t="s">
        <v>1526</v>
      </c>
      <c r="E10" s="160" t="s">
        <v>1515</v>
      </c>
      <c r="F10" s="160" t="s">
        <v>1515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1528</v>
      </c>
      <c r="E3" s="198" t="s">
        <v>1529</v>
      </c>
      <c r="F3" s="198" t="s">
        <v>1530</v>
      </c>
      <c r="G3" s="198" t="s">
        <v>1531</v>
      </c>
      <c r="H3" s="198" t="s">
        <v>1532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1536</v>
      </c>
      <c r="V1" s="264"/>
      <c r="W1" s="264"/>
    </row>
    <row r="2" spans="1:23" ht="15" customHeight="1">
      <c r="A2" s="87" t="s">
        <v>1537</v>
      </c>
      <c r="B2" s="87" t="s">
        <v>1538</v>
      </c>
      <c r="C2" s="87" t="s">
        <v>442</v>
      </c>
      <c r="D2" s="88" t="s">
        <v>1012</v>
      </c>
      <c r="E2" s="88" t="s">
        <v>4</v>
      </c>
      <c r="F2" s="88" t="s">
        <v>1539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1540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Oportunidade</v>
      </c>
      <c r="C268" s="146" t="str">
        <f>IF(SP_NORTE!Y267="","*",SP_NORTE!Y267)</f>
        <v>*</v>
      </c>
      <c r="D268" s="138" t="str">
        <f>IF(SP_NORTE!R267="","*",SP_NORTE!R267)</f>
        <v>SP NORTE</v>
      </c>
      <c r="E268" s="138" t="str">
        <f>IF(SP_NORTE!S267="","*",SP_NORTE!S267)</f>
        <v>ZCZ-ZTI</v>
      </c>
      <c r="F268" s="145" t="str">
        <f>IF(SP_NORTE!B267="","*",SP_NORTE!B267)</f>
        <v>*</v>
      </c>
      <c r="G268" s="145" t="str">
        <f>IF(SP_NORTE!D267="","*",SP_NORTE!D267)</f>
        <v>MAURO TP-868)</v>
      </c>
      <c r="H268" s="145" t="str">
        <f>IF(SP_NORTE!E267="","*",SP_NORTE!E267)</f>
        <v>MODERNIZAÇÃO - SOLDA</v>
      </c>
      <c r="I268" s="145" t="str">
        <f>IF(SP_NORTE!G267="","*",SP_NORTE!G267)</f>
        <v>-</v>
      </c>
      <c r="J268" s="145" t="str">
        <f>IF(SP_NORTE!H267="","*",SP_NORTE!H267)</f>
        <v>-</v>
      </c>
      <c r="K268" s="138" t="str">
        <f>IF(SP_NORTE!L267="","*",SP_NORTE!L267)</f>
        <v>ZDG-ZTN</v>
      </c>
      <c r="L268" s="138" t="str">
        <f>IF(SP_NORTE!M267="","*",SP_NORTE!M267)</f>
        <v>K62ZTN</v>
      </c>
      <c r="M268" s="139">
        <f>IF(SP_NORTE!I267="","*",SP_NORTE!I267)</f>
        <v>73</v>
      </c>
      <c r="N268" s="144">
        <f>IF(SP_NORTE!J267="","*",SP_NORTE!J267)</f>
        <v>65.2</v>
      </c>
      <c r="O268" s="144" t="str">
        <f>IF(SP_NORTE!K267="","*",SP_NORTE!K267)</f>
        <v>-</v>
      </c>
      <c r="P268" s="143">
        <f>IF(SP_NORTE!N267="","*",SP_NORTE!N267)</f>
        <v>0.33333333333333331</v>
      </c>
      <c r="Q268" s="143">
        <f>IF(SP_NORTE!O267="","*",SP_NORTE!O267)</f>
        <v>8.3333333333333329E-2</v>
      </c>
      <c r="R268" s="145" t="str">
        <f>IF(SP_NORTE!P267="","*",CONCATENATE(SP_NORTE!P267," ",SP_NORTE!Q267))</f>
        <v>1 Nº DE SOLDA</v>
      </c>
      <c r="S268" s="145" t="str">
        <f>IF(SP_NORTE!U267="","*",SP_NORTE!U267)</f>
        <v>Mauro</v>
      </c>
      <c r="T268" s="145" t="str">
        <f>IF(SP_NORTE!V267="","*",SP_NORTE!V267)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Oportunidade</v>
      </c>
      <c r="C270" s="146" t="str">
        <f>IF(SP_NORTE!Y269="","*",SP_NORTE!Y269)</f>
        <v>*</v>
      </c>
      <c r="D270" s="138" t="str">
        <f>IF(SP_NORTE!R269="","*",SP_NORTE!R269)</f>
        <v>SP NORTE</v>
      </c>
      <c r="E270" s="138" t="str">
        <f>IF(SP_NORTE!S269="","*",SP_NORTE!S269)</f>
        <v>ZCZ-ZTI</v>
      </c>
      <c r="F270" s="145" t="str">
        <f>IF(SP_NORTE!B269="","*",SP_NORTE!B269)</f>
        <v>*</v>
      </c>
      <c r="G270" s="145" t="str">
        <f>IF(SP_NORTE!D269="","*",SP_NORTE!D269)</f>
        <v>IGOR (TF-660)</v>
      </c>
      <c r="H270" s="145" t="str">
        <f>IF(SP_NORTE!E269="","*",SP_NORTE!E269)</f>
        <v>MODERNIZAÇÃO - SOLDA</v>
      </c>
      <c r="I270" s="145" t="str">
        <f>IF(SP_NORTE!G269="","*",SP_NORTE!G269)</f>
        <v>-</v>
      </c>
      <c r="J270" s="145" t="str">
        <f>IF(SP_NORTE!H269="","*",SP_NORTE!H269)</f>
        <v>-</v>
      </c>
      <c r="K270" s="138" t="str">
        <f>IF(SP_NORTE!L269="","*",SP_NORTE!L269)</f>
        <v>ZMA-ZDG</v>
      </c>
      <c r="L270" s="138" t="str">
        <f>IF(SP_NORTE!M269="","*",SP_NORTE!M269)</f>
        <v>ZMAK47</v>
      </c>
      <c r="M270" s="139">
        <f>IF(SP_NORTE!I269="","*",SP_NORTE!I269)</f>
        <v>73</v>
      </c>
      <c r="N270" s="144">
        <f>IF(SP_NORTE!J269="","*",SP_NORTE!J269)</f>
        <v>46.7</v>
      </c>
      <c r="O270" s="144" t="str">
        <f>IF(SP_NORTE!K269="","*",SP_NORTE!K269)</f>
        <v>-</v>
      </c>
      <c r="P270" s="143">
        <f>IF(SP_NORTE!N269="","*",SP_NORTE!N269)</f>
        <v>0.33333333333333331</v>
      </c>
      <c r="Q270" s="143">
        <f>IF(SP_NORTE!O269="","*",SP_NORTE!O269)</f>
        <v>6.25E-2</v>
      </c>
      <c r="R270" s="145" t="str">
        <f>IF(SP_NORTE!P269="","*",CONCATENATE(SP_NORTE!P269," ",SP_NORTE!Q269))</f>
        <v>1 Nº DE SOLDA</v>
      </c>
      <c r="S270" s="145" t="str">
        <f>IF(SP_NORTE!U269="","*",SP_NORTE!U269)</f>
        <v>Igor</v>
      </c>
      <c r="T270" s="145" t="str">
        <f>IF(SP_NORTE!V269="","*",SP_NORTE!V269)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1541</v>
      </c>
      <c r="C2" s="121" t="s">
        <v>998</v>
      </c>
      <c r="D2" s="76" t="s">
        <v>1000</v>
      </c>
      <c r="E2" s="76" t="s">
        <v>1542</v>
      </c>
      <c r="F2" s="99" t="s">
        <v>1543</v>
      </c>
      <c r="G2" s="76" t="s">
        <v>1544</v>
      </c>
      <c r="H2" s="76" t="s">
        <v>1545</v>
      </c>
      <c r="I2" s="76" t="s">
        <v>1546</v>
      </c>
      <c r="J2" s="76" t="s">
        <v>1547</v>
      </c>
      <c r="K2" s="78" t="s">
        <v>1548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MAURO TP-868)</v>
      </c>
      <c r="E244" s="94" t="str">
        <f>IF(SP_NORTE!G267="","*",SP_NORTE!G267)</f>
        <v>-</v>
      </c>
      <c r="F244" s="100" t="str">
        <f>IF(SP_NORTE!L267="","*",SP_NORTE!L267)</f>
        <v>ZDG-ZTN</v>
      </c>
      <c r="G244" s="95" t="str">
        <f>IF(SP_NORTE!H267="","*",SP_NORTE!H267)</f>
        <v>-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IGOR (TF-660)</v>
      </c>
      <c r="E246" s="94" t="str">
        <f>IF(SP_NORTE!G269="","*",SP_NORTE!G269)</f>
        <v>-</v>
      </c>
      <c r="F246" s="100" t="str">
        <f>IF(SP_NORTE!L269="","*",SP_NORTE!L269)</f>
        <v>ZMA-ZDG</v>
      </c>
      <c r="G246" s="95" t="str">
        <f>IF(SP_NORTE!H269="","*",SP_NORTE!H269)</f>
        <v>-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1549</v>
      </c>
    </row>
    <row r="8" spans="1:73">
      <c r="BT8" s="215"/>
    </row>
    <row r="9" spans="1:73" ht="117.75">
      <c r="BS9" s="213"/>
      <c r="BT9" s="222" t="s">
        <v>1550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1551</v>
      </c>
      <c r="D5" s="266"/>
      <c r="E5" s="266"/>
      <c r="F5" s="266"/>
      <c r="G5" s="266"/>
      <c r="H5" s="266"/>
      <c r="I5" s="266"/>
      <c r="J5" s="267"/>
      <c r="K5" s="268" t="s">
        <v>1552</v>
      </c>
      <c r="L5" s="269"/>
      <c r="M5" s="269"/>
      <c r="N5" s="269"/>
      <c r="O5" s="270" t="s">
        <v>1553</v>
      </c>
      <c r="P5" s="271"/>
    </row>
    <row r="6" spans="1:16" s="74" customFormat="1" ht="15" customHeight="1">
      <c r="A6" s="66" t="s">
        <v>1539</v>
      </c>
      <c r="B6" s="75" t="s">
        <v>1538</v>
      </c>
      <c r="C6" s="76" t="s">
        <v>1012</v>
      </c>
      <c r="D6" s="77" t="s">
        <v>1013</v>
      </c>
      <c r="E6" s="76" t="s">
        <v>1554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1555</v>
      </c>
      <c r="M6" s="80" t="s">
        <v>642</v>
      </c>
      <c r="N6" s="81" t="s">
        <v>1007</v>
      </c>
      <c r="O6" s="156" t="s">
        <v>1050</v>
      </c>
      <c r="P6" s="132" t="s">
        <v>1556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Oportunidade</v>
      </c>
      <c r="C216" s="83" t="str">
        <f>IF(SP_NORTE!R267="","*",SP_NORTE!R267)</f>
        <v>SP NORTE</v>
      </c>
      <c r="D216" s="83" t="str">
        <f>IF(SP_NORTE!S267="","*",SP_NORTE!S267)</f>
        <v>ZCZ-ZTI</v>
      </c>
      <c r="E216" s="83" t="str">
        <f>IF(SP_NORTE!D267="","*",SP_NORTE!D267)</f>
        <v>MAURO TP-868)</v>
      </c>
      <c r="F216" s="83" t="str">
        <f>IF(SP_NORTE!G267="","*",SP_NORTE!G267)</f>
        <v>-</v>
      </c>
      <c r="G216" s="83" t="str">
        <f>IF(SP_NORTE!L267="","*",SP_NORTE!L267)</f>
        <v>ZDG-ZTN</v>
      </c>
      <c r="H216" s="116">
        <f>IF(SP_NORTE!J267="","*",SP_NORTE!J267)</f>
        <v>65.2</v>
      </c>
      <c r="I216" s="113">
        <f>IF(SP_NORTE!N267="","*",SP_NORTE!N267)</f>
        <v>0.33333333333333331</v>
      </c>
      <c r="J216" s="113">
        <f>IF(SP_NORTE!O267="","*",SP_NORTE!O267)</f>
        <v>8.3333333333333329E-2</v>
      </c>
      <c r="K216" s="83" t="str">
        <f>IF(SP_NORTE!AJ267="","*",SP_NORTE!AJ267)</f>
        <v>-</v>
      </c>
      <c r="L216" s="83" t="str">
        <f>IF(SP_NORTE!AL267="","*",SP_NORTE!AL267)</f>
        <v>ZDG-ZTN</v>
      </c>
      <c r="M216" s="83">
        <f>IF(SP_NORTE!AO267="","*",SP_NORTE!AO267)</f>
        <v>65.2</v>
      </c>
      <c r="N216" s="83" t="str">
        <f>IF(SP_NORTE!AL267="","*",SP_NORTE!AL267)</f>
        <v>ZDG-ZTN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Oportunidade</v>
      </c>
      <c r="C218" s="83" t="str">
        <f>IF(SP_NORTE!R269="","*",SP_NORTE!R269)</f>
        <v>SP NORTE</v>
      </c>
      <c r="D218" s="83" t="str">
        <f>IF(SP_NORTE!S269="","*",SP_NORTE!S269)</f>
        <v>ZCZ-ZTI</v>
      </c>
      <c r="E218" s="83" t="str">
        <f>IF(SP_NORTE!D269="","*",SP_NORTE!D269)</f>
        <v>IGOR (TF-660)</v>
      </c>
      <c r="F218" s="83" t="str">
        <f>IF(SP_NORTE!G269="","*",SP_NORTE!G269)</f>
        <v>-</v>
      </c>
      <c r="G218" s="83" t="str">
        <f>IF(SP_NORTE!L269="","*",SP_NORTE!L269)</f>
        <v>ZMA-ZDG</v>
      </c>
      <c r="H218" s="116">
        <f>IF(SP_NORTE!J269="","*",SP_NORTE!J269)</f>
        <v>46.7</v>
      </c>
      <c r="I218" s="113">
        <f>IF(SP_NORTE!N269="","*",SP_NORTE!N269)</f>
        <v>0.33333333333333331</v>
      </c>
      <c r="J218" s="113">
        <f>IF(SP_NORTE!O269="","*",SP_NORTE!O269)</f>
        <v>6.25E-2</v>
      </c>
      <c r="K218" s="83" t="str">
        <f>IF(SP_NORTE!AJ269="","*",SP_NORTE!AJ269)</f>
        <v>-</v>
      </c>
      <c r="L218" s="83" t="str">
        <f>IF(SP_NORTE!AL269="","*",SP_NORTE!AL269)</f>
        <v>ZMA-ZDG</v>
      </c>
      <c r="M218" s="83">
        <f>IF(SP_NORTE!AO269="","*",SP_NORTE!AO269)</f>
        <v>46.7</v>
      </c>
      <c r="N218" s="83" t="str">
        <f>IF(SP_NORTE!AL269="","*",SP_NORTE!AL269)</f>
        <v>ZMA-ZDG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2026-02-18T12:26:05Z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