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08" documentId="8_{B6337239-1A00-434D-AAD0-422EA1FEB5AE}" xr6:coauthVersionLast="47" xr6:coauthVersionMax="47" xr10:uidLastSave="{E3C55A74-03D0-40C5-B142-774EE4D6814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3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2" i="1" l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N52" i="1" a="1"/>
  <c r="N52" i="1" s="1"/>
  <c r="AN52" i="1" s="1"/>
  <c r="M52" i="1" a="1"/>
  <c r="M52" i="1" s="1"/>
  <c r="AM52" i="1" s="1"/>
  <c r="G52" i="1"/>
  <c r="C52" i="1"/>
  <c r="A52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N40" i="1" a="1"/>
  <c r="N40" i="1"/>
  <c r="M40" i="1" a="1"/>
  <c r="M40" i="1"/>
  <c r="G40" i="1"/>
  <c r="C40" i="1"/>
  <c r="A40" i="1"/>
  <c r="H42" i="1" a="1"/>
  <c r="H42" i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R32" i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S38" i="1" a="1"/>
  <c r="S38" i="1"/>
  <c r="T38" i="1" a="1"/>
  <c r="T38" i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R44" i="16" s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R46" i="16" s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7" i="16"/>
  <c r="L47" i="16"/>
  <c r="D47" i="16"/>
  <c r="E47" i="16"/>
  <c r="K49" i="11"/>
  <c r="M49" i="1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52" i="1" l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E34" i="16"/>
  <c r="D34" i="16"/>
  <c r="R34" i="16"/>
  <c r="M34" i="11"/>
  <c r="K34" i="11"/>
  <c r="E31" i="16"/>
  <c r="D31" i="16"/>
  <c r="R31" i="16"/>
  <c r="L31" i="16"/>
  <c r="K31" i="16"/>
  <c r="M31" i="11"/>
  <c r="K31" i="11"/>
  <c r="E28" i="16"/>
  <c r="D28" i="16"/>
  <c r="R28" i="16"/>
  <c r="L28" i="16"/>
  <c r="L39" i="16"/>
  <c r="K28" i="16"/>
  <c r="K39" i="16"/>
  <c r="M27" i="11"/>
  <c r="K27" i="11"/>
  <c r="E24" i="16"/>
  <c r="D24" i="16"/>
  <c r="R24" i="16"/>
  <c r="L24" i="16"/>
  <c r="K24" i="16"/>
  <c r="I37" i="16"/>
  <c r="R36" i="16"/>
  <c r="D36" i="16"/>
  <c r="E36" i="16"/>
  <c r="BQ41" i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<sst xmlns="http://schemas.openxmlformats.org/spreadsheetml/2006/main" count="4474" uniqueCount="1389">
  <si>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</si>
  <si>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</si>
  <si>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</si>
  <si>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</si>
  <si>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</si>
  <si>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</si>
  <si>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</si>
  <si>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</si>
  <si>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</si>
  <si>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</si>
  <si>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</si>
  <si>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</si>
  <si>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</si>
  <si>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</si>
  <si>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</si>
  <si>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</si>
  <si>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</si>
  <si>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</si>
  <si>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</si>
  <si>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</si>
  <si>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</si>
  <si>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</si>
  <si>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</si>
  <si>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</si>
  <si>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</si>
  <si>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</si>
  <si>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</si>
  <si>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</si>
  <si>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</si>
  <si>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</si>
  <si>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</si>
  <si>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</si>
  <si>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</si>
  <si>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</si>
  <si>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</si>
  <si>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</si>
  <si>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</si>
  <si>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</si>
  <si>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</si>
  <si>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</si>
  <si>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</si>
  <si>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</si>
  <si>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</si>
  <si>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</si>
  <si>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</si>
  <si>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</si>
  <si>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</si>
  <si>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</si>
  <si>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</si>
  <si>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</si>
  <si>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</si>
  <si>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</si>
  <si>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</si>
  <si>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</si>
  <si>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</si>
  <si>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</si>
  <si>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</si>
  <si>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</si>
  <si>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</si>
  <si>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</si>
  <si>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</si>
  <si>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</si>
  <si>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</si>
  <si>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</si>
  <si>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</si>
  <si>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</si>
  <si>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</si>
  <si>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</si>
  <si>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</si>
  <si>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</si>
  <si>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</si>
  <si>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</si>
  <si>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</si>
  <si>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</si>
  <si>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</si>
  <si>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</si>
  <si>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</si>
  <si>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</si>
  <si>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</si>
  <si>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</si>
  <si>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</si>
  <si>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</si>
  <si>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</si>
  <si>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</si>
  <si>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</si>
  <si>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</si>
  <si>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</si>
  <si>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</si>
  <si>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</si>
  <si>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</si>
  <si>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</si>
  <si>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</si>
  <si>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</si>
  <si>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</si>
  <si>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</si>
  <si>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</si>
  <si>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</si>
  <si>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</si>
  <si>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</si>
  <si>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</si>
  <si>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</si>
  <si>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</si>
  <si>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</si>
  <si>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</si>
  <si>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</si>
  <si>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</si>
  <si>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</si>
  <si>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</si>
  <si>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</si>
  <si>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</si>
  <si>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</si>
  <si>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</si>
  <si>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</si>
  <si>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</si>
  <si>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</si>
  <si>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</si>
  <si>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</si>
  <si>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</si>
  <si>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</si>
  <si>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</si>
  <si>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</si>
  <si>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</si>
  <si>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</si>
  <si>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</si>
  <si>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</si>
  <si>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</si>
  <si>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</si>
  <si>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</si>
  <si>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</si>
  <si>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</si>
  <si>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</si>
  <si>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</si>
  <si>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</si>
  <si>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</si>
  <si>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</si>
  <si>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</si>
  <si>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</si>
  <si>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</si>
  <si>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</si>
  <si>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</si>
  <si>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</si>
  <si>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</si>
  <si>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</si>
  <si>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</si>
  <si>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</si>
  <si>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</si>
  <si>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</si>
  <si>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</si>
  <si>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</si>
  <si>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</si>
  <si>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</si>
  <si>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</si>
  <si>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</si>
  <si>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</si>
  <si>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</si>
  <si>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</si>
  <si>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</si>
  <si>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</si>
  <si>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</si>
  <si>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</si>
  <si>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</si>
  <si>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</si>
  <si>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</si>
  <si>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</si>
  <si>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</si>
  <si>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</si>
  <si>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</si>
  <si>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</si>
  <si>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</si>
  <si>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</si>
  <si>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</si>
  <si>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</si>
  <si>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</si>
  <si>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</si>
  <si>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</si>
  <si>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</si>
  <si>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</si>
  <si>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</si>
  <si>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</si>
  <si>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</si>
  <si>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</si>
  <si>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</si>
  <si>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</si>
  <si>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</si>
  <si>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</si>
  <si>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</si>
  <si>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</si>
  <si>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</si>
  <si>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</si>
  <si>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</si>
  <si>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</si>
  <si>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</si>
  <si>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</si>
  <si>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</si>
  <si>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</si>
  <si>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</si>
  <si>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</si>
  <si>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</si>
  <si>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</si>
  <si>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</si>
  <si>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</si>
  <si>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</si>
  <si>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</si>
  <si>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</si>
  <si>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</si>
  <si>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</si>
  <si>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</si>
  <si>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</si>
  <si>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</si>
  <si>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</si>
  <si>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</si>
  <si>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</si>
  <si>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</si>
  <si>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</si>
  <si>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</si>
  <si>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</si>
  <si>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</si>
  <si>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</si>
  <si>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</si>
  <si>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</si>
  <si>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</si>
  <si>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</si>
  <si>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</si>
  <si>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</si>
  <si>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</si>
  <si>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</si>
  <si>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</si>
  <si>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</si>
  <si>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</si>
  <si>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</si>
  <si>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</si>
  <si>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</si>
  <si>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</si>
  <si>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</si>
  <si>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</si>
  <si>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</si>
  <si>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</si>
  <si>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</si>
  <si>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</si>
  <si>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</si>
  <si>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</si>
  <si>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</si>
  <si>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</si>
  <si>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</si>
  <si>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</si>
  <si>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</si>
  <si>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</si>
  <si>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</si>
  <si>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</si>
  <si>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</si>
  <si>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</si>
  <si>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</si>
  <si>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</si>
  <si>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</si>
  <si>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</si>
  <si>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</si>
  <si>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</si>
  <si>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</si>
  <si>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</si>
  <si>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</si>
  <si>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</si>
  <si>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</si>
  <si>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</si>
  <si>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</si>
  <si>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</si>
  <si>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</si>
  <si>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</si>
  <si>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</si>
  <si>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</si>
  <si>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</si>
  <si>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</si>
  <si>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</si>
  <si>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</si>
  <si>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</si>
  <si>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</si>
  <si>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</si>
  <si>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</si>
  <si>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</si>
  <si>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</si>
  <si>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</si>
  <si>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</si>
  <si>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</si>
  <si>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</si>
  <si>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</si>
  <si>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</si>
  <si>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</si>
  <si>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</si>
  <si>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</si>
  <si>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</si>
  <si>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</si>
  <si>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</si>
  <si>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</si>
  <si>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</si>
  <si>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</si>
  <si>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</si>
  <si>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</si>
  <si>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</si>
  <si>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</si>
  <si>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</si>
  <si>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</si>
  <si>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</si>
  <si>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</si>
  <si>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</si>
  <si>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</si>
  <si>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</si>
  <si>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</si>
  <si>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</si>
  <si>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</si>
  <si>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</si>
  <si>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</si>
  <si>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</si>
  <si>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</si>
  <si>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</si>
  <si>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</si>
  <si>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</si>
  <si>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</si>
  <si>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</si>
  <si>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</si>
  <si>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</si>
  <si>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</si>
  <si>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</si>
  <si>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</si>
  <si>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</si>
  <si>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</si>
  <si>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</si>
  <si>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</si>
  <si>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</si>
  <si>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</si>
  <si>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</si>
  <si>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</si>
  <si>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</si>
  <si>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</si>
  <si>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</si>
  <si>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</si>
  <si>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</si>
  <si>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</si>
  <si>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</si>
  <si>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</si>
  <si>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</si>
  <si>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</si>
  <si>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</si>
  <si>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</si>
  <si>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</si>
  <si>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</si>
  <si>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</si>
  <si>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</si>
  <si>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</si>
  <si>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</si>
  <si>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</si>
  <si>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</si>
  <si>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</si>
  <si>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</si>
  <si>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</si>
  <si>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</si>
  <si>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</si>
  <si>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</si>
  <si>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</si>
  <si>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</si>
  <si>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</si>
  <si>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</si>
  <si>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</si>
  <si>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</si>
  <si>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</si>
  <si>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</si>
  <si>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</si>
  <si>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</si>
  <si>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</si>
  <si>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</si>
  <si>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</si>
  <si>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</si>
  <si>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</si>
  <si>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</si>
  <si>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</si>
  <si>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</si>
  <si>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</si>
  <si>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</si>
  <si>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</si>
  <si>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</si>
  <si>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</si>
  <si>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</si>
  <si>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</si>
  <si>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</si>
  <si>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</si>
  <si>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</si>
  <si>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</si>
  <si>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</si>
  <si>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</si>
  <si>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</si>
  <si>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</si>
  <si>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</si>
  <si>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</si>
  <si>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</si>
  <si>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</si>
  <si>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</si>
  <si>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</si>
  <si>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</si>
  <si>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</si>
  <si>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</si>
  <si>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</si>
  <si>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</si>
  <si>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</si>
  <si>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</si>
  <si>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</si>
  <si>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</si>
  <si>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</si>
  <si>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</si>
  <si>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</si>
  <si>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</si>
  <si>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</si>
  <si>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</si>
  <si>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</si>
  <si>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</si>
  <si>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</si>
  <si>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</si>
  <si>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</si>
  <si>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</si>
  <si>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</si>
  <si>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</si>
  <si>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</si>
  <si>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</si>
  <si>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</si>
  <si>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</si>
  <si>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</si>
  <si>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</si>
  <si>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</si>
  <si>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</si>
  <si>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</si>
  <si>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</si>
  <si>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</si>
  <si>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</si>
  <si>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</si>
  <si>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</si>
  <si>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</si>
  <si>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</si>
  <si>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</si>
  <si>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</si>
  <si>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</si>
  <si>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</si>
  <si>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</si>
  <si>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</si>
  <si>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</si>
  <si>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</si>
  <si>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</si>
  <si>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</si>
  <si>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</si>
  <si>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</si>
  <si>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</si>
  <si>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</si>
  <si>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</si>
  <si>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</si>
  <si>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</si>
  <si>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</si>
  <si>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</si>
  <si>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</si>
  <si>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</si>
  <si>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</si>
  <si>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</si>
  <si>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</si>
  <si>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</si>
  <si>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</si>
  <si>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</si>
  <si>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</si>
  <si>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</si>
  <si>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</si>
  <si>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</si>
  <si>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</si>
  <si>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</si>
  <si>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</si>
  <si>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</si>
  <si>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</si>
  <si>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</si>
  <si>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</si>
  <si>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</si>
  <si>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</si>
  <si>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</si>
  <si>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</si>
  <si>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</si>
  <si>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</si>
  <si>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</si>
  <si>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</si>
  <si>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</si>
  <si>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</si>
  <si>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</si>
  <si>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</si>
  <si>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</si>
  <si>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</si>
  <si>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</si>
  <si>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</si>
  <si>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</si>
  <si>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</si>
  <si>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</si>
  <si>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</si>
  <si>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</si>
  <si>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</si>
  <si>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</si>
  <si>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</si>
  <si>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</si>
  <si>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</si>
  <si>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</si>
  <si>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</si>
  <si>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</si>
  <si>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</si>
  <si>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</si>
  <si>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</si>
  <si>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</si>
  <si>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</si>
  <si>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</si>
  <si>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</si>
  <si>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</si>
  <si>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</si>
  <si>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</si>
  <si>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</si>
  <si>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</si>
  <si>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</si>
  <si>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</si>
  <si>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</si>
  <si>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</si>
  <si>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</si>
  <si>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</si>
  <si>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</si>
  <si>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</si>
  <si>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</si>
  <si>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</si>
  <si>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</si>
  <si>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</si>
  <si>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</si>
  <si>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</si>
  <si>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</si>
  <si>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</si>
  <si>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</si>
  <si>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</si>
  <si>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</si>
  <si>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</si>
  <si>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</si>
  <si>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</si>
  <si>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</si>
  <si>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</si>
  <si>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</si>
  <si>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</si>
  <si>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</si>
  <si>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</si>
  <si>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</si>
  <si>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</si>
  <si>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</si>
  <si>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</si>
  <si>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</si>
  <si>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</si>
  <si>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</si>
  <si>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</si>
  <si>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</si>
  <si>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</si>
  <si>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</si>
  <si>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</si>
  <si>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</si>
  <si>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</si>
  <si>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</si>
  <si>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</si>
  <si>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</si>
  <si>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</si>
  <si>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</si>
  <si>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</si>
  <si>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</si>
  <si>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</si>
  <si>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</si>
  <si>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</si>
  <si>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</si>
  <si>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</si>
  <si>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</si>
  <si>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</si>
  <si>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</si>
  <si>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</si>
  <si>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</si>
  <si>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</si>
  <si>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</si>
  <si>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</si>
  <si>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</si>
  <si>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</si>
  <si>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</si>
  <si>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</si>
  <si>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</si>
  <si>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</si>
  <si>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</si>
  <si>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</si>
  <si>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</si>
  <si>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</si>
  <si>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</si>
  <si>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</si>
  <si>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</si>
  <si>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</si>
  <si>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</si>
  <si>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</si>
  <si>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</si>
  <si>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</si>
  <si>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</si>
  <si>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</si>
  <si>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</si>
  <si>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</si>
  <si>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</si>
  <si>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</si>
  <si>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</si>
  <si>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</si>
  <si>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</si>
  <si>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</si>
  <si>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</si>
  <si>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</si>
  <si>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</si>
  <si>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</si>
  <si>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</si>
  <si>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</si>
  <si>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</si>
  <si>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</si>
  <si>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</si>
  <si>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</si>
  <si>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</si>
  <si>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</si>
  <si>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</si>
  <si>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</si>
  <si>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</si>
  <si>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</si>
  <si>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</si>
  <si>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</si>
  <si>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</si>
  <si>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</si>
  <si>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</si>
  <si>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</si>
  <si>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</si>
  <si>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</si>
  <si>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</si>
  <si>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</si>
  <si>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</si>
  <si>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</si>
  <si>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</si>
  <si>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</si>
  <si>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</si>
  <si>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</si>
  <si>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</si>
  <si>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</si>
  <si>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</si>
  <si>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</si>
  <si>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</si>
  <si>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</si>
  <si>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</si>
  <si>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</si>
  <si>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</si>
  <si>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</si>
  <si>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</si>
  <si>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</si>
  <si>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</si>
  <si>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</si>
  <si>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</si>
  <si>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</si>
  <si>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</si>
  <si>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</si>
  <si>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</si>
  <si>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</si>
  <si>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</si>
  <si>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</si>
  <si>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</si>
  <si>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</si>
  <si>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</si>
  <si>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</si>
  <si>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</si>
  <si>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</si>
  <si>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</si>
  <si>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</si>
  <si>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</si>
  <si>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</si>
  <si>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</si>
  <si>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</si>
  <si>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</si>
  <si>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</si>
  <si>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</si>
  <si>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</si>
  <si>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</si>
  <si>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</si>
  <si>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</si>
  <si>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</si>
  <si>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</si>
  <si>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</si>
  <si>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</si>
  <si>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</si>
  <si>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</si>
  <si>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</si>
  <si>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</si>
  <si>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</si>
  <si>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</si>
  <si>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</si>
  <si>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</si>
  <si>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</si>
  <si>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</si>
  <si>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</si>
  <si>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</si>
  <si>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</si>
  <si>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</si>
  <si>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</si>
  <si>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</si>
  <si>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</si>
  <si>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</si>
  <si>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</si>
  <si>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</si>
  <si>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</si>
  <si>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</si>
  <si>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</si>
  <si>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</si>
  <si>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</si>
  <si>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</si>
  <si>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</si>
  <si>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</si>
  <si>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</si>
  <si>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</si>
  <si>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</si>
  <si>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</si>
  <si>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</si>
  <si>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</si>
  <si>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</si>
  <si>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</si>
  <si>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</si>
  <si>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</si>
  <si>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</si>
  <si>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</si>
  <si>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</si>
  <si>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</si>
  <si>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</si>
  <si>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</si>
  <si>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</si>
  <si>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</si>
  <si>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</si>
  <si>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</si>
  <si>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</si>
  <si>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</si>
  <si>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</si>
  <si>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</si>
  <si>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</si>
  <si>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</si>
  <si>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</si>
  <si>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</si>
  <si>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</si>
  <si>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</si>
  <si>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</si>
  <si>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</si>
  <si>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</si>
  <si>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</si>
  <si>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</si>
  <si>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</si>
  <si>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</si>
  <si>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</si>
  <si>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</si>
  <si>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</si>
  <si>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</si>
  <si>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</si>
  <si>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</si>
  <si>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</si>
  <si>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</si>
  <si>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</si>
  <si>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</si>
  <si>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</si>
  <si>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</si>
  <si>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</si>
  <si>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</si>
  <si>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</si>
  <si>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</si>
  <si>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</si>
  <si>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</si>
  <si>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</si>
  <si>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</si>
  <si>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</si>
  <si>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</si>
  <si>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</si>
  <si>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</si>
  <si>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</si>
  <si>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</si>
  <si>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</si>
  <si>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</si>
  <si>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</si>
  <si>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</si>
  <si>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</si>
  <si>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</si>
  <si>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</si>
  <si>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</si>
  <si>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</si>
  <si>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</si>
  <si>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</si>
  <si>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</si>
  <si>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</si>
  <si>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</si>
  <si>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</si>
  <si>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</si>
  <si>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</si>
  <si>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</si>
  <si>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</si>
  <si>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</si>
  <si>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</si>
  <si>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</si>
  <si>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</si>
  <si>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</si>
  <si>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</si>
  <si>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</si>
  <si>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</si>
  <si>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</si>
  <si>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</si>
  <si>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</si>
  <si>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</si>
  <si>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</si>
  <si>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</si>
  <si>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</si>
  <si>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</si>
  <si>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</si>
  <si>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</si>
  <si>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</si>
  <si>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</si>
  <si>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</si>
  <si>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</si>
  <si>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</si>
  <si>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</si>
  <si>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</si>
  <si>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</si>
  <si>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</si>
  <si>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</si>
  <si>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</si>
  <si>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</si>
  <si>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</si>
  <si>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</si>
  <si>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</si>
  <si>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</si>
  <si>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</si>
  <si>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</si>
  <si>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</si>
  <si>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</si>
  <si>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</si>
  <si>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</si>
  <si>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</si>
  <si>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</si>
  <si>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</si>
  <si>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</si>
  <si>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</si>
  <si>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</si>
  <si>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</si>
  <si>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</si>
  <si>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</si>
  <si>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</si>
  <si>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</si>
  <si>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</si>
  <si>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</si>
  <si>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</si>
  <si>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</si>
  <si>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</si>
  <si>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</si>
  <si>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</si>
  <si>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</si>
  <si>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</si>
  <si>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</si>
  <si>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</si>
  <si>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</si>
  <si>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</si>
  <si>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</si>
  <si>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</si>
  <si>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</si>
  <si>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</si>
  <si>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</si>
  <si>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</si>
  <si>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</si>
  <si>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</si>
  <si>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</si>
  <si>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</si>
  <si>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</si>
  <si>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</si>
  <si>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</si>
  <si>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</si>
  <si>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</si>
  <si>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</si>
  <si>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</si>
  <si>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</si>
  <si>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</si>
  <si>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</si>
  <si>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</si>
  <si>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</si>
  <si>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</si>
  <si>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</si>
  <si>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</si>
  <si>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</si>
  <si>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</si>
  <si>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</si>
  <si>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</si>
  <si>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</si>
  <si>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</si>
  <si>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</si>
  <si>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</si>
  <si>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</si>
  <si>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</si>
  <si>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</si>
  <si>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</si>
  <si>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</si>
  <si>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</si>
  <si>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</si>
  <si>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</si>
  <si>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</si>
  <si>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</si>
  <si>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</si>
  <si>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</si>
  <si>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</si>
  <si>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</si>
  <si>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</si>
  <si>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</si>
  <si>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</si>
  <si>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</si>
  <si>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</si>
  <si>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</si>
  <si>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</si>
  <si>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</si>
  <si>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</si>
  <si>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</si>
  <si>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</si>
  <si>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</si>
  <si>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</si>
  <si>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</si>
  <si>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</si>
  <si>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</si>
  <si>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</si>
  <si>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</si>
  <si>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</si>
  <si>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</si>
  <si>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</si>
  <si>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</si>
  <si>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</si>
  <si>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</si>
  <si>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</si>
  <si>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</si>
  <si>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</si>
  <si>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</si>
  <si>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</si>
  <si>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</si>
  <si>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</si>
  <si>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</si>
  <si>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</si>
  <si>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</si>
  <si>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</si>
  <si>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</si>
  <si>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</si>
  <si>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</si>
  <si>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</si>
  <si>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</si>
  <si>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</si>
  <si>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</si>
  <si>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</si>
  <si>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</si>
  <si>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</si>
  <si>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</si>
  <si>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</si>
  <si>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</si>
  <si>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</si>
  <si>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</si>
  <si>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</si>
  <si>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</si>
  <si>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</si>
  <si>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</si>
  <si>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</si>
  <si>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</si>
  <si>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</si>
  <si>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</si>
  <si>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</si>
  <si>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</si>
  <si>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</si>
  <si>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</si>
  <si>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</si>
  <si>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</si>
  <si>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</si>
  <si>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</si>
  <si>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</si>
  <si>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</si>
  <si>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</si>
  <si>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</si>
  <si>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</si>
  <si>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</si>
  <si>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</si>
  <si>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</si>
  <si>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</si>
  <si>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</si>
  <si>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</si>
  <si>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</si>
  <si>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</si>
  <si>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</si>
  <si>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</si>
  <si>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</si>
  <si>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</si>
  <si>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</si>
  <si>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</si>
  <si>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</si>
  <si>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</si>
  <si>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</si>
  <si>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</si>
  <si>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</si>
  <si>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</si>
  <si>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</si>
  <si>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</si>
  <si>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</si>
  <si>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</si>
  <si>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</si>
  <si>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</si>
  <si>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</si>
  <si>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</si>
  <si>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</si>
  <si>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</si>
  <si>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</si>
  <si>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</si>
  <si>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</si>
  <si>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</si>
  <si>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</si>
  <si>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</si>
  <si>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</si>
  <si>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</si>
  <si>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</si>
  <si>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</si>
  <si>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</si>
  <si>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</si>
  <si>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</si>
  <si>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</si>
  <si>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</si>
  <si>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</si>
  <si>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</si>
  <si>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</si>
  <si>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</si>
  <si>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</si>
  <si>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</si>
  <si>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</si>
  <si>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</si>
  <si>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</si>
  <si>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</si>
  <si>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</si>
  <si>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</si>
  <si>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</si>
  <si>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</si>
  <si>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</si>
  <si>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</si>
  <si>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</si>
  <si>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</si>
  <si>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</si>
  <si>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</si>
  <si>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</si>
  <si>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</si>
  <si>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</si>
  <si>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</si>
  <si>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</si>
  <si>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</si>
  <si>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</si>
  <si>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</si>
  <si>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</si>
  <si>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</si>
  <si>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</si>
  <si>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</si>
  <si>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</si>
  <si>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</si>
  <si>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</si>
  <si>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</si>
  <si>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</si>
  <si>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</si>
  <si>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</si>
  <si>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</si>
  <si>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</si>
  <si>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</si>
  <si>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</si>
  <si>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</si>
  <si>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</si>
  <si>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</si>
  <si>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</si>
  <si>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</si>
  <si>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</si>
  <si>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</si>
  <si>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</si>
  <si>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</si>
  <si>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</si>
  <si>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</si>
  <si>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</si>
  <si>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</si>
  <si>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</si>
  <si>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</si>
  <si>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</si>
  <si>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</si>
  <si>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</si>
  <si>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</si>
  <si>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</si>
  <si>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</si>
  <si>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</si>
  <si>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</si>
  <si>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</si>
  <si>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</si>
  <si>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</si>
  <si>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</si>
  <si>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</si>
  <si>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</si>
  <si>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</si>
  <si>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</si>
  <si>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</si>
  <si>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</si>
  <si>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</si>
  <si>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</si>
  <si>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</si>
  <si>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</si>
  <si>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</si>
  <si>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</si>
  <si>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</si>
  <si>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</si>
  <si>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</si>
  <si>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</si>
  <si>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</si>
  <si>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</si>
  <si>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</si>
  <si>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</si>
  <si>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</si>
  <si>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</si>
  <si>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</si>
  <si>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</si>
  <si>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</si>
  <si>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</si>
  <si>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</si>
  <si>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</si>
  <si>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</si>
  <si>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</si>
  <si>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</si>
  <si>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</si>
  <si>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</si>
  <si>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</si>
  <si>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</si>
  <si>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</si>
  <si>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</si>
  <si>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</si>
  <si>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</si>
  <si>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</si>
  <si>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</si>
  <si>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</si>
  <si>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</si>
  <si>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</si>
  <si>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</si>
  <si>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</si>
  <si>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</si>
  <si>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</si>
  <si>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</si>
  <si>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</si>
  <si>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</si>
  <si>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</si>
  <si>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</si>
  <si>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</si>
  <si>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</si>
  <si>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</si>
  <si>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</si>
  <si>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</si>
  <si>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</si>
  <si>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</si>
  <si>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</si>
  <si>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</si>
  <si>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</si>
  <si>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</si>
  <si>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</si>
  <si>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</si>
  <si>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</si>
  <si>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</si>
  <si>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</si>
  <si>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</si>
  <si>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</si>
  <si>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</si>
  <si>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</si>
  <si>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</si>
  <si>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</si>
  <si>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</si>
  <si>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</si>
  <si>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</si>
  <si>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</si>
  <si>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</si>
  <si>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</si>
  <si>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</si>
  <si>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</si>
  <si>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</si>
  <si>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</si>
  <si>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</si>
  <si>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</si>
  <si>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</si>
  <si>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</si>
  <si>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</si>
  <si>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</si>
  <si>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</si>
  <si>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</si>
  <si>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</si>
  <si>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</si>
  <si>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</si>
  <si>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</si>
  <si>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</si>
  <si>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</si>
  <si>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</si>
  <si>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</si>
  <si>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</si>
  <si>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</si>
  <si>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</si>
  <si>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</si>
  <si>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</si>
  <si>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</si>
  <si>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</si>
  <si>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</si>
  <si>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</si>
  <si>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</si>
  <si>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</si>
  <si>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</si>
  <si>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</si>
  <si>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</si>
  <si>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</si>
  <si>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</si>
  <si>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</si>
  <si>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</si>
  <si>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</si>
  <si>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</si>
  <si>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</si>
  <si>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</si>
  <si>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</si>
  <si>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</si>
  <si>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</si>
  <si>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</si>
  <si>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</si>
  <si>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</si>
  <si>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</si>
  <si>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</si>
  <si>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</si>
  <si>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</si>
  <si>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</si>
  <si>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</si>
  <si>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</si>
  <si>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</si>
  <si>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</si>
  <si>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</si>
  <si>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</si>
  <si>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</si>
  <si>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</si>
  <si>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</si>
  <si>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</si>
  <si>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</si>
  <si>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</si>
  <si>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</si>
  <si>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</si>
  <si>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</si>
  <si>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</si>
  <si>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</si>
  <si>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</si>
  <si>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</si>
  <si>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</si>
  <si>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</si>
  <si>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</si>
  <si>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</si>
  <si>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</si>
  <si>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</si>
  <si>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</si>
  <si>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</si>
  <si>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</si>
  <si>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</si>
  <si>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</si>
  <si>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</si>
  <si>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</si>
  <si>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</si>
  <si>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</si>
  <si>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</si>
  <si>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</si>
  <si>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</si>
  <si>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</si>
  <si>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</si>
  <si>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</si>
  <si>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</si>
  <si>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</si>
  <si>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</si>
  <si>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</si>
  <si>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</si>
  <si>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</si>
  <si>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</si>
  <si>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</si>
  <si>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</si>
  <si>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</si>
  <si>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</si>
  <si>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</si>
  <si>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</si>
  <si>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</si>
  <si>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</si>
  <si>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</si>
  <si>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</si>
  <si>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</si>
  <si>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</si>
  <si>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</si>
  <si>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</si>
  <si>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</si>
  <si>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</si>
  <si>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</si>
  <si>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</si>
  <si>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</si>
  <si>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</si>
  <si>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</si>
  <si>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</si>
  <si>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</si>
  <si>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</si>
  <si>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</si>
  <si>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</si>
  <si>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</si>
  <si>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>ZIQ</t>
  </si>
  <si>
    <t>Claudemir</t>
  </si>
  <si>
    <t xml:space="preserve">Ronda 7 dias </t>
  </si>
  <si>
    <t xml:space="preserve">MC1 08:18, aguarda autorização CCO, autorizado 10:21, em inspeção </t>
  </si>
  <si>
    <t>Carregamento de brita no pátio</t>
  </si>
  <si>
    <t>MC1 08:27, aguarda autorização CCO, faixa após M85 14h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</si>
  <si>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</si>
  <si>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</si>
  <si>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</si>
  <si>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</si>
  <si>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</si>
  <si>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</si>
  <si>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>Descarga de dormente</t>
  </si>
  <si>
    <t>2 (Eder e Maicon)</t>
  </si>
  <si>
    <t xml:space="preserve">Descanso equipe 13h, não solicita MC1 </t>
  </si>
  <si>
    <t>Socaria mecaniazada - MODERNIZAÇÃO</t>
  </si>
  <si>
    <t>MC1 08:50, aguarda autorização, previsão de faixa após I39, autorizado 11:26, em deslocamento para intervalo</t>
  </si>
  <si>
    <t>MC1 08:50, aguarda autorização, previsão de faixa após I39, autorizado 11:26, em intervalo 12:10</t>
  </si>
  <si>
    <t>Amauri</t>
  </si>
  <si>
    <t>Troca de dormentes em ponte</t>
  </si>
  <si>
    <t>Não solicita intervalo, trabalha em boletim</t>
  </si>
  <si>
    <t>Equipe pronta 08:25, previsão de faixa 11h após I83, em intervalo 11:30 até 13:30</t>
  </si>
  <si>
    <t>Camila</t>
  </si>
  <si>
    <t>Inspeção - caminhão de linha</t>
  </si>
  <si>
    <t>MC1 10:41, negado devido V86 estar autorizado, deslocando para TAL solicitar MC1</t>
  </si>
  <si>
    <t>Socaria mecaniazada</t>
  </si>
  <si>
    <t xml:space="preserve">MC1 08:25, aguarda autorização, previsão após I42 11h, autorizado 11:03, em deslocamento para intervalo </t>
  </si>
  <si>
    <t>TEX</t>
  </si>
  <si>
    <t>TEX-TAP</t>
  </si>
  <si>
    <t>TEXTAP</t>
  </si>
  <si>
    <t>PCM</t>
  </si>
  <si>
    <t>Deslocamento do FMT para TAP</t>
  </si>
  <si>
    <t>MC1 19h</t>
  </si>
  <si>
    <t>Lucas</t>
  </si>
  <si>
    <t>Em intervalo 11:52</t>
  </si>
  <si>
    <t>Troca de jacaré</t>
  </si>
  <si>
    <t/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</si>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</sst>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G42" activePane="topRight" state="frozen"/>
      <selection pane="topRight" activeCell="H51" sqref="H51:L5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1132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1133</v>
      </c>
      <c r="BI1" s="233"/>
      <c r="BJ1" s="234"/>
      <c r="BK1" s="235"/>
      <c r="BL1" s="43"/>
      <c r="BM1" s="225" t="s">
        <v>1134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8" t="s">
        <v>1135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1138</v>
      </c>
      <c r="AT2" s="230"/>
      <c r="AU2" s="230"/>
      <c r="AV2" s="230"/>
      <c r="AW2" s="230"/>
      <c r="AX2" s="229"/>
      <c r="AY2" s="231"/>
      <c r="AZ2" s="4"/>
      <c r="BA2" s="222" t="s">
        <v>1139</v>
      </c>
      <c r="BB2" s="224"/>
      <c r="BC2" s="228" t="s">
        <v>1136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2" t="s">
        <v>1140</v>
      </c>
      <c r="AJ3" s="224"/>
      <c r="AK3" s="222" t="s">
        <v>1141</v>
      </c>
      <c r="AL3" s="223"/>
      <c r="AM3" s="223"/>
      <c r="AN3" s="223"/>
      <c r="AO3" s="223"/>
      <c r="AP3" s="223"/>
      <c r="AQ3" s="224"/>
      <c r="AR3" s="160"/>
      <c r="AS3" s="246" t="s">
        <v>1147</v>
      </c>
      <c r="AT3" s="247"/>
      <c r="AU3" s="246" t="s">
        <v>1148</v>
      </c>
      <c r="AV3" s="247"/>
      <c r="AW3" s="246" t="s">
        <v>1149</v>
      </c>
      <c r="AX3" s="248"/>
      <c r="AY3" s="57" t="s">
        <v>1150</v>
      </c>
      <c r="AZ3" s="57"/>
      <c r="BA3" s="244"/>
      <c r="BB3" s="245"/>
      <c r="BC3" s="222" t="s">
        <v>1143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1151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1284</v>
      </c>
      <c r="BK23" s="14" t="s">
        <v>1284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1322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1323</v>
      </c>
      <c r="N27" s="149" t="s">
        <v>1324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1325</v>
      </c>
      <c r="W27" s="135" t="s">
        <v>1326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1327</v>
      </c>
      <c r="BK27" s="219" t="s">
        <v>1327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1320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1</v>
      </c>
      <c r="BI28" s="14"/>
      <c r="BJ28" s="219" t="s">
        <v>1321</v>
      </c>
      <c r="BK28" s="219" t="s">
        <v>1321</v>
      </c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/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1317</v>
      </c>
      <c r="W32" s="135" t="s">
        <v>1318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1319</v>
      </c>
      <c r="BK32" s="219" t="s">
        <v>1319</v>
      </c>
      <c r="BL32" s="13"/>
      <c r="BM32" s="12"/>
      <c r="BN32" s="12"/>
      <c r="BO32" s="130"/>
      <c r="BP32" s="14"/>
      <c r="BQ32" s="10" t="str">
        <f>IF(AND(BR32&lt;1,BS32&lt;1),"Produção e Intervalo",IF(BR32&lt;1,"Intervalo",IF(BS32&lt;1,"Produção","Aderente")))</f>
        <v>Produção e Intervalo</v>
      </c>
      <c r="BR32" s="15">
        <f>IF(OR(B32="",F32=""),"*",AY32/P32)</f>
        <v>0</v>
      </c>
      <c r="BS32" s="15">
        <f>IF(OR(B32="",F32=""),"*",BA32/Q32)</f>
        <v>0</v>
      </c>
      <c r="BT32" s="157" t="str">
        <f t="shared" si="2"/>
        <v/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1299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1</v>
      </c>
      <c r="BI35" s="14"/>
      <c r="BJ35" s="219" t="s">
        <v>1316</v>
      </c>
      <c r="BK35" s="219" t="s">
        <v>1316</v>
      </c>
      <c r="BL35" s="13"/>
      <c r="BM35" s="12"/>
      <c r="BN35" s="12"/>
      <c r="BO35" s="130"/>
      <c r="BP35" s="14"/>
      <c r="BQ35" s="10" t="str">
        <f>IF(AND(BR35&lt;1,BS35&lt;1),"Produção e Intervalo",IF(BR35&lt;1,"Intervalo",IF(BS35&lt;1,"Produção","Aderente")))</f>
        <v>Produção</v>
      </c>
      <c r="BR35" s="15">
        <f>IF(OR(B35="",F35=""),"*",AY35/P35)</f>
        <v>0.99999999999999978</v>
      </c>
      <c r="BS35" s="15">
        <f>IF(OR(B35="",F35=""),"*",BA35/Q35)</f>
        <v>0</v>
      </c>
      <c r="BT35" s="157" t="str">
        <f t="shared" si="2"/>
        <v/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1313</v>
      </c>
      <c r="W38" s="135" t="s">
        <v>1314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1315</v>
      </c>
      <c r="BK38" s="219" t="s">
        <v>1315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1310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/>
      <c r="AU39" s="32"/>
      <c r="AV39" s="32"/>
      <c r="AW39" s="32"/>
      <c r="AX39" s="32"/>
      <c r="AY39" s="184" t="str">
        <f>IF(D39="","*",IFERROR(IF(ISODD(COUNT(AS39:AX39)),"ERRO",SUM((AT39-AS39),(AV39-AU39),(AX39-AW39))),"ERRO"))</f>
        <v>ERRO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1</v>
      </c>
      <c r="BI39" s="14"/>
      <c r="BJ39" s="219" t="s">
        <v>1311</v>
      </c>
      <c r="BK39" s="219" t="s">
        <v>1312</v>
      </c>
      <c r="BL39" s="13"/>
      <c r="BM39" s="12"/>
      <c r="BN39" s="12"/>
      <c r="BO39" s="130"/>
      <c r="BP39" s="14"/>
      <c r="BQ39" s="10" t="e">
        <f>IF(AND(BR39&lt;1,BS39&lt;1),"Produção e Intervalo",IF(BR39&lt;1,"Intervalo",IF(BS39&lt;1,"Produção","Aderente")))</f>
        <v>#VALUE!</v>
      </c>
      <c r="BR39" s="15" t="e">
        <f>IF(OR(B39="",F39=""),"*",AY39/P39)</f>
        <v>#VALUE!</v>
      </c>
      <c r="BS39" s="15">
        <f>IF(OR(B39="",F39=""),"*",BA39/Q39)</f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1307</v>
      </c>
      <c r="X40" s="152" t="s">
        <v>966</v>
      </c>
      <c r="Y40" s="129" t="s">
        <v>969</v>
      </c>
      <c r="Z40" s="129"/>
      <c r="AA40" s="71" t="s">
        <v>1308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1309</v>
      </c>
      <c r="BK40" s="209" t="s">
        <v>1309</v>
      </c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1291</v>
      </c>
      <c r="W41" s="206" t="s">
        <v>1292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1293</v>
      </c>
      <c r="BK41" s="218" t="s">
        <v>1293</v>
      </c>
      <c r="BL41" s="13"/>
      <c r="BM41" s="12" t="s">
        <v>982</v>
      </c>
      <c r="BN41" s="12" t="s">
        <v>1013</v>
      </c>
      <c r="BO41" s="130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19" t="s">
        <v>1294</v>
      </c>
      <c r="BK42" s="14"/>
      <c r="BL42" s="13"/>
      <c r="BM42" s="12"/>
      <c r="BN42" s="12"/>
      <c r="BO42" s="130"/>
      <c r="BP42" s="14"/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/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1301</v>
      </c>
      <c r="J44" s="151">
        <v>74</v>
      </c>
      <c r="K44" s="151">
        <v>190.3</v>
      </c>
      <c r="L44" s="71">
        <v>1</v>
      </c>
      <c r="M44" s="149" t="s">
        <v>1302</v>
      </c>
      <c r="N44" s="149" t="s">
        <v>1303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1304</v>
      </c>
      <c r="W44" s="135" t="s">
        <v>1305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1</v>
      </c>
      <c r="BI44" s="14"/>
      <c r="BJ44" s="219" t="s">
        <v>1306</v>
      </c>
      <c r="BK44" s="219" t="s">
        <v>1306</v>
      </c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/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19" t="s">
        <v>1300</v>
      </c>
      <c r="BK46" s="219" t="s">
        <v>1300</v>
      </c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Produção e Intervalo</v>
      </c>
      <c r="BR46" s="15">
        <f>IF(OR(B46="",F46=""),"*",AY46/P46)</f>
        <v>0</v>
      </c>
      <c r="BS46" s="15">
        <f>IF(OR(B46="",F46=""),"*",BA46/Q46)</f>
        <v>0</v>
      </c>
      <c r="BT46" s="157" t="str">
        <f t="shared" si="2"/>
        <v/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1295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1296</v>
      </c>
      <c r="W48" s="135" t="s">
        <v>1297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1</v>
      </c>
      <c r="BI48" s="14"/>
      <c r="BJ48" s="219" t="s">
        <v>1298</v>
      </c>
      <c r="BK48" s="219" t="s">
        <v>1298</v>
      </c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Produção e Intervalo</v>
      </c>
      <c r="BR48" s="15">
        <f>IF(OR(B48="",F48=""),"*",AY48/P48)</f>
        <v>0.99999999999999911</v>
      </c>
      <c r="BS48" s="15">
        <f>IF(OR(B48="",F48=""),"*",BA48/Q48)</f>
        <v>0</v>
      </c>
      <c r="BT48" s="157" t="str">
        <f t="shared" si="2"/>
        <v/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13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1328</v>
      </c>
      <c r="W49" s="135" t="s">
        <v>1246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ERRO</v>
      </c>
      <c r="AZ49" s="11"/>
      <c r="BA49" s="60"/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1</v>
      </c>
      <c r="BI49" s="14"/>
      <c r="BJ49" s="14" t="s">
        <v>1329</v>
      </c>
      <c r="BK49" s="14" t="s">
        <v>1329</v>
      </c>
      <c r="BL49" s="13"/>
      <c r="BM49" s="12"/>
      <c r="BN49" s="12"/>
      <c r="BO49" s="130"/>
      <c r="BP49" s="14"/>
      <c r="BQ49" s="10" t="e">
        <f>IF(AND(BR49&lt;1,BS49&lt;1),"Produção e Intervalo",IF(BR49&lt;1,"Intervalo",IF(BS49&lt;1,"Produção","Aderente")))</f>
        <v>#VALUE!</v>
      </c>
      <c r="BR49" s="15" t="e">
        <f>IF(OR(B49="",F49=""),"*",AY49/P49)</f>
        <v>#VALUE!</v>
      </c>
      <c r="BS49" s="15">
        <f>IF(OR(B49="",F49=""),"*",BA49/Q49)</f>
        <v>0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0.125</v>
      </c>
      <c r="Q51" s="71">
        <v>1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1317</v>
      </c>
      <c r="W51" s="135" t="s">
        <v>1330</v>
      </c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201</v>
      </c>
      <c r="I52" s="135" t="s">
        <v>201</v>
      </c>
      <c r="J52" s="151">
        <v>98</v>
      </c>
      <c r="K52" s="151">
        <v>617.88800000000003</v>
      </c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1317</v>
      </c>
      <c r="W52" s="135" t="s">
        <v>1330</v>
      </c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TIQ</v>
      </c>
      <c r="AL52" s="175" t="str">
        <f>IF(BS_CONTROLE[[#This Row],[Local - Encerramento]]=0, "-", BS_CONTROLE[[#This Row],[Local - Encerramento]])</f>
        <v>TIQ</v>
      </c>
      <c r="AM52" s="175" t="str">
        <f>IF(BS_CONTROLE[[#This Row],[Entre - Estações]]=0, "-", BS_CONTROLE[[#This Row],[Entre - Estações]])</f>
        <v>TIQ</v>
      </c>
      <c r="AN52" s="175" t="str">
        <f>IF(BS_CONTROLE[[#This Row],[SB]]=0, "-", BS_CONTROLE[[#This Row],[SB]])</f>
        <v>TIQ1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1331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2: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1 BJ25:BJ80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1332</v>
      </c>
      <c r="C3" s="220" t="s">
        <v>1333</v>
      </c>
      <c r="D3" s="220" t="s">
        <v>1334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1335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1336</v>
      </c>
      <c r="E3" s="186" t="s">
        <v>1337</v>
      </c>
      <c r="F3" s="186" t="s">
        <v>1338</v>
      </c>
      <c r="G3" s="186" t="s">
        <v>1339</v>
      </c>
      <c r="H3" s="186" t="s">
        <v>1340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1341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1342</v>
      </c>
      <c r="D10" s="187">
        <v>9049</v>
      </c>
      <c r="E10" s="188">
        <v>46044</v>
      </c>
      <c r="F10" s="187" t="s">
        <v>1343</v>
      </c>
      <c r="G10" s="187" t="s">
        <v>1344</v>
      </c>
      <c r="H10" s="187"/>
    </row>
    <row r="11" spans="3:8">
      <c r="C11" s="187" t="s">
        <v>1342</v>
      </c>
      <c r="D11" s="187">
        <v>9044</v>
      </c>
      <c r="E11" s="188">
        <v>46044</v>
      </c>
      <c r="F11" s="187" t="s">
        <v>1345</v>
      </c>
      <c r="G11" s="187" t="s">
        <v>1346</v>
      </c>
      <c r="H11" s="187"/>
    </row>
    <row r="12" spans="3:8">
      <c r="C12" s="187" t="s">
        <v>1342</v>
      </c>
      <c r="D12" s="187">
        <v>762</v>
      </c>
      <c r="E12" s="188">
        <v>46044</v>
      </c>
      <c r="F12" s="187" t="s">
        <v>1347</v>
      </c>
      <c r="G12" s="187" t="s">
        <v>1346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1348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1349</v>
      </c>
      <c r="C4" s="191" t="s">
        <v>1350</v>
      </c>
      <c r="D4" s="191" t="s">
        <v>1351</v>
      </c>
      <c r="E4" s="191" t="s">
        <v>1352</v>
      </c>
      <c r="F4" s="191" t="s">
        <v>4</v>
      </c>
      <c r="G4" s="191" t="s">
        <v>1353</v>
      </c>
    </row>
    <row r="5" spans="2:7">
      <c r="B5" s="192" t="s">
        <v>1354</v>
      </c>
      <c r="C5" s="192">
        <v>309525</v>
      </c>
      <c r="D5" s="192" t="s">
        <v>1355</v>
      </c>
      <c r="E5" s="192" t="s">
        <v>840</v>
      </c>
      <c r="F5" s="192" t="s">
        <v>1356</v>
      </c>
      <c r="G5" s="193">
        <v>46296</v>
      </c>
    </row>
    <row r="6" spans="2:7">
      <c r="B6" s="192" t="s">
        <v>1357</v>
      </c>
      <c r="C6" s="192">
        <v>257410</v>
      </c>
      <c r="D6" s="192" t="s">
        <v>1358</v>
      </c>
      <c r="E6" s="192" t="s">
        <v>840</v>
      </c>
      <c r="F6" s="192" t="s">
        <v>1356</v>
      </c>
      <c r="G6" s="193"/>
    </row>
    <row r="7" spans="2:7">
      <c r="B7" s="192" t="s">
        <v>1256</v>
      </c>
      <c r="C7" s="192">
        <v>256875</v>
      </c>
      <c r="D7" s="192" t="s">
        <v>1359</v>
      </c>
      <c r="E7" s="192" t="s">
        <v>840</v>
      </c>
      <c r="F7" s="192" t="s">
        <v>1356</v>
      </c>
      <c r="G7" s="193">
        <v>46296</v>
      </c>
    </row>
    <row r="8" spans="2:7">
      <c r="B8" s="192" t="s">
        <v>1360</v>
      </c>
      <c r="C8" s="192">
        <v>257278</v>
      </c>
      <c r="D8" s="192" t="s">
        <v>1361</v>
      </c>
      <c r="E8" s="192" t="s">
        <v>831</v>
      </c>
      <c r="F8" s="192" t="s">
        <v>1362</v>
      </c>
      <c r="G8" s="193">
        <v>46235</v>
      </c>
    </row>
    <row r="9" spans="2:7">
      <c r="B9" s="192" t="s">
        <v>1363</v>
      </c>
      <c r="C9" s="192">
        <v>261794</v>
      </c>
      <c r="D9" s="192" t="s">
        <v>1364</v>
      </c>
      <c r="E9" s="192" t="s">
        <v>831</v>
      </c>
      <c r="F9" s="192" t="s">
        <v>1362</v>
      </c>
      <c r="G9" s="193">
        <v>46082</v>
      </c>
    </row>
    <row r="10" spans="2:7">
      <c r="B10" s="192" t="s">
        <v>1365</v>
      </c>
      <c r="C10" s="192">
        <v>257033</v>
      </c>
      <c r="D10" s="192" t="s">
        <v>1366</v>
      </c>
      <c r="E10" s="192" t="s">
        <v>831</v>
      </c>
      <c r="F10" s="192" t="s">
        <v>21</v>
      </c>
      <c r="G10" s="192" t="s">
        <v>1367</v>
      </c>
    </row>
    <row r="11" spans="2:7">
      <c r="B11" s="192" t="s">
        <v>1368</v>
      </c>
      <c r="C11" s="192">
        <v>396578</v>
      </c>
      <c r="D11" s="192" t="s">
        <v>1369</v>
      </c>
      <c r="E11" s="192" t="s">
        <v>831</v>
      </c>
      <c r="F11" s="192" t="s">
        <v>21</v>
      </c>
      <c r="G11" s="192" t="s">
        <v>1367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1370</v>
      </c>
      <c r="C2" s="83" t="s">
        <v>1157</v>
      </c>
      <c r="D2" s="83" t="s">
        <v>1159</v>
      </c>
      <c r="E2" s="83" t="s">
        <v>1371</v>
      </c>
      <c r="F2" s="83" t="s">
        <v>1372</v>
      </c>
      <c r="G2" s="83" t="s">
        <v>1373</v>
      </c>
      <c r="H2" s="83" t="s">
        <v>1374</v>
      </c>
      <c r="I2" s="83" t="s">
        <v>1375</v>
      </c>
      <c r="J2" s="83" t="s">
        <v>1376</v>
      </c>
      <c r="K2" s="109" t="s">
        <v>1377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TIQ</v>
      </c>
      <c r="F45" s="114" t="str">
        <f>IF(FN_MC!M52="","*",FN_MC!M52)</f>
        <v>TIQ</v>
      </c>
      <c r="G45" s="101" t="str">
        <f>IF(FN_MC!I52="","*",FN_MC!I52)</f>
        <v>TIQ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1220</v>
      </c>
      <c r="Q1" s="256"/>
      <c r="R1" s="88"/>
      <c r="S1" s="88"/>
      <c r="T1" s="89"/>
      <c r="U1" s="257" t="s">
        <v>1378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1379</v>
      </c>
      <c r="B2" s="91" t="s">
        <v>1380</v>
      </c>
      <c r="C2" s="91" t="s">
        <v>598</v>
      </c>
      <c r="D2" s="92" t="s">
        <v>1172</v>
      </c>
      <c r="E2" s="92" t="s">
        <v>4</v>
      </c>
      <c r="F2" s="92" t="s">
        <v>1381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1382</v>
      </c>
      <c r="T2" s="94" t="s">
        <v>1175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Extra</v>
      </c>
      <c r="C44" s="95" t="str">
        <f>IF(FN_MC!Z49="","*",FN_MC!Z49)</f>
        <v>*</v>
      </c>
      <c r="D44" s="96" t="str">
        <f>IF(FN_MC!S49="","*",FN_MC!S49)</f>
        <v>MALHA CENTRAL</v>
      </c>
      <c r="E44" s="96" t="str">
        <f>IF(FN_MC!T49="","*",FN_MC!T49)</f>
        <v>POV-PRV</v>
      </c>
      <c r="F44" s="96">
        <f>IF(FN_MC!B49="","*",FN_MC!B49)</f>
        <v>46084</v>
      </c>
      <c r="G44" s="96" t="str">
        <f>IF(FN_MC!D49="","*",FN_MC!D49)</f>
        <v>W94</v>
      </c>
      <c r="H44" s="96" t="str">
        <f>IF(FN_MC!F49="","*",FN_MC!F49)</f>
        <v>PDM - PEDRA - DESCARGA</v>
      </c>
      <c r="I44" s="96" t="str">
        <f>IF(FN_MC!H49="","*",FN_MC!H49)</f>
        <v>PTR2</v>
      </c>
      <c r="J44" s="96" t="str">
        <f>IF(FN_MC!I49="","*",FN_MC!I49)</f>
        <v>PSG2</v>
      </c>
      <c r="K44" s="96" t="str">
        <f>IF(FN_MC!M49="","*",FN_MC!M49)</f>
        <v>PPG-PTR</v>
      </c>
      <c r="L44" s="196" t="str">
        <f>IF(FN_MC!N49="","*",FN_MC!N49)</f>
        <v>PPGPTR</v>
      </c>
      <c r="M44" s="97">
        <f>IF(FN_MC!J49="","*",FN_MC!J49)</f>
        <v>103</v>
      </c>
      <c r="N44" s="183">
        <f>IF(FN_MC!K49="","*",FN_MC!K49)</f>
        <v>1607.9</v>
      </c>
      <c r="O44" s="183" t="str">
        <f>IF(FN_MC!L49="","*",FN_MC!L49)</f>
        <v>-</v>
      </c>
      <c r="P44" s="107">
        <f>IF(FN_MC!O49="","*",FN_MC!O49)</f>
        <v>0.33333333333333331</v>
      </c>
      <c r="Q44" s="107">
        <f>IF(FN_MC!P49="","*",FN_MC!P49)</f>
        <v>8.3333333333333329E-2</v>
      </c>
      <c r="R44" s="96" t="str">
        <f>IF(FN_MC!Q49="","*",CONCATENATE(FN_MC!Q49," ",FN_MC!R49))</f>
        <v>13 VAGÕES</v>
      </c>
      <c r="S44" s="96" t="str">
        <f>IF(FN_MC!V49="","*",FN_MC!V49)</f>
        <v>Lucas</v>
      </c>
      <c r="T44" s="96" t="str">
        <f>IF(FN_MC!W49="","*",FN_MC!W49)</f>
        <v xml:space="preserve">Descarga de pedra 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FERRONORTE</v>
      </c>
      <c r="E46" s="96" t="str">
        <f>IF(FN_MC!T51="","*",FN_MC!T51)</f>
        <v>TGR-TRO</v>
      </c>
      <c r="F46" s="96">
        <f>IF(FN_MC!B51="","*",FN_MC!B51)</f>
        <v>46085</v>
      </c>
      <c r="G46" s="96" t="str">
        <f>IF(FN_MC!D51="","*",FN_MC!D51)</f>
        <v>V86</v>
      </c>
      <c r="H46" s="96" t="str">
        <f>IF(FN_MC!F51="","*",FN_MC!F51)</f>
        <v>MECANIZAÇÃO - SOCADORA</v>
      </c>
      <c r="I46" s="96" t="str">
        <f>IF(FN_MC!H51="","*",FN_MC!H51)</f>
        <v>TIQ2</v>
      </c>
      <c r="J46" s="96" t="str">
        <f>IF(FN_MC!I51="","*",FN_MC!I51)</f>
        <v>TIQ2</v>
      </c>
      <c r="K46" s="96" t="str">
        <f>IF(FN_MC!M51="","*",FN_MC!M51)</f>
        <v>TBS-TAL</v>
      </c>
      <c r="L46" s="196" t="str">
        <f>IF(FN_MC!N51="","*",FN_MC!N51)</f>
        <v>TBS671</v>
      </c>
      <c r="M46" s="97">
        <f>IF(FN_MC!J51="","*",FN_MC!J51)</f>
        <v>98</v>
      </c>
      <c r="N46" s="183">
        <f>IF(FN_MC!K51="","*",FN_MC!K51)</f>
        <v>664</v>
      </c>
      <c r="O46" s="183">
        <f>IF(FN_MC!L51="","*",FN_MC!L51)</f>
        <v>667</v>
      </c>
      <c r="P46" s="107">
        <f>IF(FN_MC!O51="","*",FN_MC!O51)</f>
        <v>0.41666666666666669</v>
      </c>
      <c r="Q46" s="107">
        <f>IF(FN_MC!P51="","*",FN_MC!P51)</f>
        <v>0.125</v>
      </c>
      <c r="R46" s="96" t="str">
        <f>IF(FN_MC!Q51="","*",CONCATENATE(FN_MC!Q51," ",FN_MC!R51))</f>
        <v>1 M</v>
      </c>
      <c r="S46" s="96" t="str">
        <f>IF(FN_MC!V51="","*",FN_MC!V51)</f>
        <v>Camila</v>
      </c>
      <c r="T46" s="96" t="str">
        <f>IF(FN_MC!W51="","*",FN_MC!W51)</f>
        <v>Troca de jacaré</v>
      </c>
      <c r="U46" s="98">
        <f ca="1">_xlfn.XLOOKUP(G46&amp;$U$2,BS_CONTROLE[CHAVE],BS_CONTROLE[Quantidade_11],"-")</f>
        <v>0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FERRONORTE</v>
      </c>
      <c r="E47" s="96" t="str">
        <f>IF(FN_MC!T52="","*",FN_MC!T52)</f>
        <v>TGR-TRO</v>
      </c>
      <c r="F47" s="96">
        <f>IF(FN_MC!B52="","*",FN_MC!B52)</f>
        <v>46085</v>
      </c>
      <c r="G47" s="96" t="str">
        <f>IF(FN_MC!D52="","*",FN_MC!D52)</f>
        <v>JOSÉ  (TF-521)</v>
      </c>
      <c r="H47" s="96" t="str">
        <f>IF(FN_MC!F52="","*",FN_MC!F52)</f>
        <v>PDM - AMV - JACARÉ</v>
      </c>
      <c r="I47" s="96" t="str">
        <f>IF(FN_MC!H52="","*",FN_MC!H52)</f>
        <v>TIQ</v>
      </c>
      <c r="J47" s="96" t="str">
        <f>IF(FN_MC!I52="","*",FN_MC!I52)</f>
        <v>TIQ</v>
      </c>
      <c r="K47" s="96" t="str">
        <f>IF(FN_MC!M52="","*",FN_MC!M52)</f>
        <v>TIQ</v>
      </c>
      <c r="L47" s="196" t="str">
        <f>IF(FN_MC!N52="","*",FN_MC!N52)</f>
        <v>TIQ1</v>
      </c>
      <c r="M47" s="97">
        <f>IF(FN_MC!J52="","*",FN_MC!J52)</f>
        <v>98</v>
      </c>
      <c r="N47" s="183">
        <f>IF(FN_MC!K52="","*",FN_MC!K52)</f>
        <v>617.88800000000003</v>
      </c>
      <c r="O47" s="183" t="str">
        <f>IF(FN_MC!L52="","*",FN_MC!L52)</f>
        <v>-</v>
      </c>
      <c r="P47" s="107">
        <f>IF(FN_MC!O52="","*",FN_MC!O52)</f>
        <v>0.41666666666666669</v>
      </c>
      <c r="Q47" s="107">
        <f>IF(FN_MC!P52="","*",FN_MC!P52)</f>
        <v>0.125</v>
      </c>
      <c r="R47" s="96" t="str">
        <f>IF(FN_MC!Q52="","*",CONCATENATE(FN_MC!Q52," ",FN_MC!R52))</f>
        <v>1 Nº DE PEÇAS</v>
      </c>
      <c r="S47" s="96" t="str">
        <f>IF(FN_MC!V52="","*",FN_MC!V52)</f>
        <v>Camila</v>
      </c>
      <c r="T47" s="96" t="str">
        <f>IF(FN_MC!W52="","*",FN_MC!W52)</f>
        <v>Troca de jacaré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1383</v>
      </c>
      <c r="D5" s="259"/>
      <c r="E5" s="259"/>
      <c r="F5" s="259"/>
      <c r="G5" s="259"/>
      <c r="H5" s="259"/>
      <c r="I5" s="259"/>
      <c r="J5" s="260"/>
      <c r="K5" s="261" t="s">
        <v>1384</v>
      </c>
      <c r="L5" s="262"/>
      <c r="M5" s="262"/>
      <c r="N5" s="262"/>
      <c r="O5" s="263" t="s">
        <v>1385</v>
      </c>
      <c r="P5" s="264"/>
      <c r="Q5" s="265"/>
    </row>
    <row r="6" spans="1:17" s="81" customFormat="1" ht="15.75" customHeight="1">
      <c r="A6" s="75" t="s">
        <v>1381</v>
      </c>
      <c r="B6" s="82" t="s">
        <v>1380</v>
      </c>
      <c r="C6" s="83" t="s">
        <v>1172</v>
      </c>
      <c r="D6" s="84" t="s">
        <v>1173</v>
      </c>
      <c r="E6" s="83" t="s">
        <v>1386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1387</v>
      </c>
      <c r="M6" s="116" t="s">
        <v>620</v>
      </c>
      <c r="N6" s="117" t="s">
        <v>1167</v>
      </c>
      <c r="O6" s="165" t="s">
        <v>1210</v>
      </c>
      <c r="P6" s="128"/>
      <c r="Q6" s="139" t="s">
        <v>1388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1</v>
      </c>
      <c r="P27" s="78"/>
      <c r="Q27" s="120" t="str">
        <f>IF($A$2=1,IF(FN_MC!BJ28="","*",FN_MC!BJ28),IF(FN_MC!BK28="","*",FN_MC!BK28))</f>
        <v xml:space="preserve">MC1 08:25, aguarda autorização, previsão após I42 11h, autorizado 11:03, em deslocamento para intervalo 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MC1 10:41, negado devido V86 estar autorizado, deslocando para TAL solicitar MC1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1</v>
      </c>
      <c r="P34" s="78"/>
      <c r="Q34" s="120" t="str">
        <f>IF($A$2=1,IF(FN_MC!BJ35="","*",FN_MC!BJ35),IF(FN_MC!BK35="","*",FN_MC!BK35))</f>
        <v>Equipe pronta 08:25, previsão de faixa 11h após I83, em intervalo 11:30 até 13:30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1</v>
      </c>
      <c r="P38" s="78"/>
      <c r="Q38" s="120" t="str">
        <f>IF($A$2=1,IF(FN_MC!BJ39="","*",FN_MC!BJ39),IF(FN_MC!BK39="","*",FN_MC!BK39))</f>
        <v>MC1 08:50, aguarda autorização, previsão de faixa após I39, autorizado 11:26, em intervalo 12:10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1</v>
      </c>
      <c r="P41" s="78"/>
      <c r="Q41" s="120" t="str">
        <f>IF($A$2=1,IF(FN_MC!BJ44="","*",FN_MC!BJ44),IF(FN_MC!BK44="","*",FN_MC!BK44))</f>
        <v xml:space="preserve">MC1 09:14, autorizado 10:37, em inspeção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MC1 08:27, aguarda autorização CCO, faixa após M85 14h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1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1</v>
      </c>
      <c r="P46" s="78"/>
      <c r="Q46" s="120" t="str">
        <f>IF($A$2=1,IF(FN_MC!BJ49="","*",FN_MC!BJ49),IF(FN_MC!BK49="","*",FN_MC!BK49))</f>
        <v>Em intervalo 11:52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*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0.125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*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TIQ</v>
      </c>
      <c r="G49" s="87" t="str">
        <f>IF(FN_MC!M52="","*",FN_MC!M52)</f>
        <v>TIQ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TIQ</v>
      </c>
      <c r="L49" s="118" t="str">
        <f>IF(FN_MC!AM52="","*",FN_MC!AM52)</f>
        <v>TIQ</v>
      </c>
      <c r="M49" s="118">
        <f>IF(FN_MC!AP52="","*",FN_MC!AP52)</f>
        <v>617.88800000000003</v>
      </c>
      <c r="N49" s="118" t="str">
        <f>IF(FN_MC!AM52="","*",FN_MC!AM52)</f>
        <v>TIQ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2026-03-03T16:40:09Z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