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44" documentId="120_S{118792C3-22EF-5104-A093-F22BFE3913F3}" xr6:coauthVersionLast="47" xr6:coauthVersionMax="47" xr10:uidLastSave="{117CB505-9BA2-46C5-B24D-45EB8BFEFB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" l="1" a="1"/>
  <c r="H59" i="1" s="1"/>
  <c r="H58" i="1" a="1"/>
  <c r="H58" i="1" s="1"/>
  <c r="H57" i="1" a="1"/>
  <c r="H57" i="1" s="1"/>
  <c r="N70" i="1" a="1"/>
  <c r="N70" i="1" s="1"/>
  <c r="M70" i="1" a="1"/>
  <c r="M70" i="1" s="1"/>
  <c r="N69" i="1" a="1"/>
  <c r="N69" i="1" s="1"/>
  <c r="M69" i="1" a="1"/>
  <c r="M69" i="1" s="1"/>
  <c r="M73" i="1" a="1"/>
  <c r="M73" i="1" s="1"/>
  <c r="M72" i="1" a="1"/>
  <c r="M72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K66" i="11"/>
  <c r="K67" i="11"/>
  <c r="M71" i="1" a="1"/>
  <c r="M71" i="1"/>
  <c r="K68" i="11" s="1"/>
  <c r="K69" i="11"/>
  <c r="K70" i="1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L66" i="11"/>
  <c r="L67" i="11"/>
  <c r="N71" i="1" a="1"/>
  <c r="N71" i="1" s="1"/>
  <c r="L68" i="11" s="1"/>
  <c r="L69" i="11"/>
  <c r="L70" i="1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BQ72" i="1" s="1"/>
  <c r="AY73" i="1"/>
  <c r="BQ73" i="1" s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88" i="11" l="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89" i="10" l="1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<sst xmlns="http://schemas.openxmlformats.org/spreadsheetml/2006/main" count="4874" uniqueCount="1233">
  <si>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</si>
  <si>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</si>
  <si>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</si>
  <si>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</si>
  <si>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</si>
  <si>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</si>
  <si>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</si>
  <si>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</si>
  <si>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</si>
  <si>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</si>
  <si>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</si>
  <si>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</si>
  <si>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</si>
  <si>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</si>
  <si>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</si>
  <si>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</si>
  <si>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</si>
  <si>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</si>
  <si>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</si>
  <si>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</si>
  <si>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</si>
  <si>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</si>
  <si>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</si>
  <si>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</si>
  <si>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</si>
  <si>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</si>
  <si>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</si>
  <si>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</si>
  <si>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</si>
  <si>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</si>
  <si>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</si>
  <si>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</si>
  <si>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</si>
  <si>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</si>
  <si>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</si>
  <si>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</si>
  <si>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</si>
  <si>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</si>
  <si>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</si>
  <si>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</si>
  <si>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</si>
  <si>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</si>
  <si>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</si>
  <si>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</si>
  <si>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</si>
  <si>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</si>
  <si>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</si>
  <si>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</si>
  <si>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</si>
  <si>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</si>
  <si>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</si>
  <si>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</si>
  <si>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</si>
  <si>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</si>
  <si>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</si>
  <si>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</si>
  <si>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</si>
  <si>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</si>
  <si>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</si>
  <si>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</si>
  <si>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</si>
  <si>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</si>
  <si>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</si>
  <si>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</si>
  <si>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</si>
  <si>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</si>
  <si>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</si>
  <si>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</si>
  <si>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</si>
  <si>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</si>
  <si>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</si>
  <si>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</si>
  <si>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</si>
  <si>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</si>
  <si>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</si>
  <si>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</si>
  <si>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</si>
  <si>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</si>
  <si>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</si>
  <si>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</si>
  <si>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</si>
  <si>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</si>
  <si>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</si>
  <si>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</si>
  <si>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</si>
  <si>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</si>
  <si>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</si>
  <si>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</si>
  <si>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</si>
  <si>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</si>
  <si>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</si>
  <si>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</si>
  <si>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</si>
  <si>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</si>
  <si>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</si>
  <si>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</si>
  <si>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</si>
  <si>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</si>
  <si>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</si>
  <si>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</si>
  <si>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</si>
  <si>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</si>
  <si>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</si>
  <si>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</si>
  <si>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</si>
  <si>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</si>
  <si>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</si>
  <si>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</si>
  <si>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</si>
  <si>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</si>
  <si>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</si>
  <si>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</si>
  <si>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</si>
  <si>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</si>
  <si>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</si>
  <si>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</si>
  <si>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</si>
  <si>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</si>
  <si>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</si>
  <si>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</si>
  <si>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</si>
  <si>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</si>
  <si>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</si>
  <si>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</si>
  <si>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</si>
  <si>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</si>
  <si>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</si>
  <si>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</si>
  <si>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</si>
  <si>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</si>
  <si>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</si>
  <si>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</si>
  <si>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</si>
  <si>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</si>
  <si>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</si>
  <si>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</si>
  <si>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</si>
  <si>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</si>
  <si>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</si>
  <si>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</si>
  <si>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</si>
  <si>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</si>
  <si>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</si>
  <si>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</si>
  <si>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</si>
  <si>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</si>
  <si>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</si>
  <si>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</si>
  <si>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</si>
  <si>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</si>
  <si>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</si>
  <si>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</si>
  <si>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</si>
  <si>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</si>
  <si>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</si>
  <si>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</si>
  <si>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</si>
  <si>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</si>
  <si>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</si>
  <si>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</si>
  <si>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</si>
  <si>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</si>
  <si>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</si>
  <si>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</si>
  <si>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</si>
  <si>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</si>
  <si>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</si>
  <si>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</si>
  <si>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</si>
  <si>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</si>
  <si>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</si>
  <si>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</si>
  <si>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</si>
  <si>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</si>
  <si>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</si>
  <si>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</si>
  <si>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</si>
  <si>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</si>
  <si>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</si>
  <si>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</si>
  <si>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</si>
  <si>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</si>
  <si>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</si>
  <si>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</si>
  <si>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</si>
  <si>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</si>
  <si>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</si>
  <si>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</si>
  <si>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</si>
  <si>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</si>
  <si>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</si>
  <si>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</si>
  <si>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</si>
  <si>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</si>
  <si>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</si>
  <si>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</si>
  <si>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</si>
  <si>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</si>
  <si>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</si>
  <si>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</si>
  <si>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</si>
  <si>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</si>
  <si>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</si>
  <si>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</si>
  <si>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</si>
  <si>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</si>
  <si>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</si>
  <si>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</si>
  <si>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</si>
  <si>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</si>
  <si>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</si>
  <si>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</si>
  <si>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</si>
  <si>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</si>
  <si>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</si>
  <si>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</si>
  <si>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</si>
  <si>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</si>
  <si>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</si>
  <si>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</si>
  <si>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</si>
  <si>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</si>
  <si>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</si>
  <si>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</si>
  <si>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</si>
  <si>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</si>
  <si>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</si>
  <si>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</si>
  <si>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</si>
  <si>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</si>
  <si>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</si>
  <si>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</si>
  <si>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</si>
  <si>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</si>
  <si>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</si>
  <si>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</si>
  <si>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</si>
  <si>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</si>
  <si>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</si>
  <si>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</si>
  <si>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</si>
  <si>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</si>
  <si>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</si>
  <si>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</si>
  <si>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</si>
  <si>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</si>
  <si>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</si>
  <si>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</si>
  <si>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</si>
  <si>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</si>
  <si>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</si>
  <si>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</si>
  <si>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</si>
  <si>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</si>
  <si>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</si>
  <si>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</si>
  <si>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</si>
  <si>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</si>
  <si>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</si>
  <si>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</si>
  <si>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</si>
  <si>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</si>
  <si>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</si>
  <si>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</si>
  <si>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</si>
  <si>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</si>
  <si>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</si>
  <si>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</si>
  <si>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</si>
  <si>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</si>
  <si>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</si>
  <si>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</si>
  <si>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</si>
  <si>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</si>
  <si>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</si>
  <si>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</si>
  <si>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</si>
  <si>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</si>
  <si>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</si>
  <si>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</si>
  <si>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</si>
  <si>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</si>
  <si>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</si>
  <si>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</si>
  <si>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</si>
  <si>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</si>
  <si>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</si>
  <si>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</si>
  <si>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</si>
  <si>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</si>
  <si>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</si>
  <si>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</si>
  <si>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</si>
  <si>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</si>
  <si>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</si>
  <si>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</si>
  <si>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</si>
  <si>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</si>
  <si>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</si>
  <si>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</si>
  <si>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</si>
  <si>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</si>
  <si>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</si>
  <si>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</si>
  <si>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</si>
  <si>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</si>
  <si>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</si>
  <si>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</si>
  <si>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</si>
  <si>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</si>
  <si>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</si>
  <si>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</si>
  <si>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</si>
  <si>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</si>
  <si>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</si>
  <si>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</si>
  <si>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</si>
  <si>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</si>
  <si>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</si>
  <si>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</si>
  <si>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</si>
  <si>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</si>
  <si>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</si>
  <si>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</si>
  <si>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</si>
  <si>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</si>
  <si>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</si>
  <si>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</si>
  <si>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</si>
  <si>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</si>
  <si>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</si>
  <si>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</si>
  <si>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</si>
  <si>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</si>
  <si>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</si>
  <si>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</si>
  <si>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</si>
  <si>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</si>
  <si>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</si>
  <si>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</si>
  <si>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</si>
  <si>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</si>
  <si>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</si>
  <si>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</si>
  <si>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</si>
  <si>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</si>
  <si>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</si>
  <si>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</si>
  <si>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</si>
  <si>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</si>
  <si>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</si>
  <si>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</si>
  <si>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</si>
  <si>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</si>
  <si>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</si>
  <si>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</si>
  <si>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</si>
  <si>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</si>
  <si>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</si>
  <si>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</si>
  <si>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</si>
  <si>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</si>
  <si>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</si>
  <si>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</si>
  <si>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</si>
  <si>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</si>
  <si>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</si>
  <si>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</si>
  <si>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</si>
  <si>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</si>
  <si>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</si>
  <si>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</si>
  <si>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</si>
  <si>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</si>
  <si>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</si>
  <si>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</si>
  <si>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</si>
  <si>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</si>
  <si>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</si>
  <si>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</si>
  <si>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</si>
  <si>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</si>
  <si>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</si>
  <si>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</si>
  <si>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</si>
  <si>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</si>
  <si>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</si>
  <si>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</si>
  <si>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</si>
  <si>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</si>
  <si>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</si>
  <si>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</si>
  <si>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</si>
  <si>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</si>
  <si>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</si>
  <si>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</si>
  <si>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</si>
  <si>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</si>
  <si>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</si>
  <si>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</si>
  <si>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</si>
  <si>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</si>
  <si>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</si>
  <si>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</si>
  <si>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</si>
  <si>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</si>
  <si>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</si>
  <si>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</si>
  <si>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</si>
  <si>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</si>
  <si>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</si>
  <si>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</si>
  <si>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</si>
  <si>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</si>
  <si>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</si>
  <si>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</si>
  <si>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</si>
  <si>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</si>
  <si>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</si>
  <si>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</si>
  <si>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</si>
  <si>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</si>
  <si>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</si>
  <si>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</si>
  <si>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</si>
  <si>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</si>
  <si>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</si>
  <si>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</si>
  <si>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</si>
  <si>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</si>
  <si>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</si>
  <si>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</si>
  <si>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</si>
  <si>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</si>
  <si>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</si>
  <si>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</si>
  <si>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</si>
  <si>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</si>
  <si>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</si>
  <si>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</si>
  <si>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</si>
  <si>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</si>
  <si>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</si>
  <si>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</si>
  <si>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</si>
  <si>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</si>
  <si>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</si>
  <si>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</si>
  <si>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</si>
  <si>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</si>
  <si>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</si>
  <si>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</si>
  <si>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</si>
  <si>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</si>
  <si>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</si>
  <si>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</si>
  <si>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</si>
  <si>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</si>
  <si>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</si>
  <si>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</si>
  <si>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</si>
  <si>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</si>
  <si>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</si>
  <si>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</si>
  <si>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</si>
  <si>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</si>
  <si>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</si>
  <si>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</si>
  <si>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</si>
  <si>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</si>
  <si>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</si>
  <si>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</si>
  <si>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</si>
  <si>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</si>
  <si>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</si>
  <si>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</si>
  <si>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</si>
  <si>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</si>
  <si>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</si>
  <si>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</si>
  <si>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</si>
  <si>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</si>
  <si>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</si>
  <si>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</si>
  <si>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</si>
  <si>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</si>
  <si>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</si>
  <si>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</si>
  <si>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</si>
  <si>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</si>
  <si>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</si>
  <si>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</si>
  <si>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</si>
  <si>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</si>
  <si>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</si>
  <si>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</si>
  <si>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</si>
  <si>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</si>
  <si>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</si>
  <si>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</si>
  <si>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</si>
  <si>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</si>
  <si>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</si>
  <si>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</si>
  <si>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</si>
  <si>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</si>
  <si>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</si>
  <si>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</si>
  <si>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</si>
  <si>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</si>
  <si>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</si>
  <si>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</si>
  <si>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</si>
  <si>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</si>
  <si>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</si>
  <si>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</si>
  <si>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</si>
  <si>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</si>
  <si>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</si>
  <si>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</si>
  <si>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</si>
  <si>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</si>
  <si>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</si>
  <si>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</si>
  <si>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</si>
  <si>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</si>
  <si>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</si>
  <si>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</si>
  <si>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</si>
  <si>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</si>
  <si>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</si>
  <si>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</si>
  <si>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</si>
  <si>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</si>
  <si>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</si>
  <si>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</si>
  <si>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</si>
  <si>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</si>
  <si>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</si>
  <si>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</si>
  <si>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</si>
  <si>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</si>
  <si>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</si>
  <si>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</si>
  <si>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</si>
  <si>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</si>
  <si>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</si>
  <si>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</si>
  <si>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</si>
  <si>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</si>
  <si>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</si>
  <si>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</si>
  <si>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</si>
  <si>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</si>
  <si>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</si>
  <si>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</si>
  <si>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</si>
  <si>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</si>
  <si>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</si>
  <si>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</si>
  <si>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</si>
  <si>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</si>
  <si>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</si>
  <si>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</si>
  <si>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</si>
  <si>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</si>
  <si>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</si>
  <si>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</si>
  <si>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</si>
  <si>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</si>
  <si>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</si>
  <si>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</si>
  <si>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</si>
  <si>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</si>
  <si>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</si>
  <si>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</si>
  <si>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</si>
  <si>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</si>
  <si>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</si>
  <si>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</si>
  <si>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</si>
  <si>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</si>
  <si>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</si>
  <si>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</si>
  <si>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</si>
  <si>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</si>
  <si>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</si>
  <si>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</si>
  <si>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</si>
  <si>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</si>
  <si>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</si>
  <si>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</si>
  <si>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</si>
  <si>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</si>
  <si>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</si>
  <si>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</si>
  <si>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</si>
  <si>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</si>
  <si>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</si>
  <si>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</si>
  <si>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</si>
  <si>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</si>
  <si>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</si>
  <si>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</si>
  <si>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</si>
  <si>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</si>
  <si>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</si>
  <si>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</si>
  <si>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</si>
  <si>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</si>
  <si>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</si>
  <si>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</si>
  <si>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</si>
  <si>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</si>
  <si>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</si>
  <si>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</si>
  <si>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</si>
  <si>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</si>
  <si>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</si>
  <si>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</si>
  <si>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</si>
  <si>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</si>
  <si>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</si>
  <si>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</si>
  <si>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</si>
  <si>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</si>
  <si>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</si>
  <si>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</si>
  <si>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</si>
  <si>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</si>
  <si>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</si>
  <si>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</si>
  <si>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</si>
  <si>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</si>
  <si>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</si>
  <si>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</si>
  <si>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</si>
  <si>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</si>
  <si>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</si>
  <si>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</si>
  <si>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</si>
  <si>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</si>
  <si>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</si>
  <si>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</si>
  <si>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</si>
  <si>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</si>
  <si>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</si>
  <si>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</si>
  <si>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</si>
  <si>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</si>
  <si>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</si>
  <si>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</si>
  <si>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</si>
  <si>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</si>
  <si>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</si>
  <si>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</si>
  <si>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</si>
  <si>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</si>
  <si>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</si>
  <si>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</si>
  <si>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</si>
  <si>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</si>
  <si>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</si>
  <si>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</si>
  <si>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</si>
  <si>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</si>
  <si>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</si>
  <si>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</si>
  <si>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</si>
  <si>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</si>
  <si>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</si>
  <si>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</si>
  <si>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</si>
  <si>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</si>
  <si>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</si>
  <si>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</si>
  <si>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</si>
  <si>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</si>
  <si>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</si>
  <si>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</si>
  <si>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</si>
  <si>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</si>
  <si>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</si>
  <si>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</si>
  <si>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</si>
  <si>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</si>
  <si>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</si>
  <si>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</si>
  <si>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</si>
  <si>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</si>
  <si>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</si>
  <si>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</si>
  <si>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</si>
  <si>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</si>
  <si>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</si>
  <si>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</si>
  <si>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</si>
  <si>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</si>
  <si>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</si>
  <si>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</si>
  <si>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</si>
  <si>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</si>
  <si>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</si>
  <si>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</si>
  <si>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</si>
  <si>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</si>
  <si>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</si>
  <si>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</si>
  <si>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</si>
  <si>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</si>
  <si>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</si>
  <si>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</si>
  <si>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</si>
  <si>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</si>
  <si>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</si>
  <si>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</si>
  <si>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</si>
  <si>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</si>
  <si>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</si>
  <si>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</si>
  <si>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</si>
  <si>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</si>
  <si>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</si>
  <si>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</si>
  <si>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</si>
  <si>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</si>
  <si>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</si>
  <si>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</si>
  <si>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</si>
  <si>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</si>
  <si>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</si>
  <si>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</si>
  <si>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</si>
  <si>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</si>
  <si>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</si>
  <si>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</si>
  <si>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</si>
  <si>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</si>
  <si>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</si>
  <si>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</si>
  <si>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</si>
  <si>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</si>
  <si>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</si>
  <si>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</si>
  <si>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</si>
  <si>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</si>
  <si>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</si>
  <si>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</si>
  <si>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</si>
  <si>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</si>
  <si>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</si>
  <si>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</si>
  <si>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</si>
  <si>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</si>
  <si>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</si>
  <si>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</si>
  <si>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</si>
  <si>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</si>
  <si>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</si>
  <si>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</si>
  <si>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</si>
  <si>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</si>
  <si>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</si>
  <si>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</si>
  <si>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</si>
  <si>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</si>
  <si>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</si>
  <si>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</si>
  <si>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</si>
  <si>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</si>
  <si>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</si>
  <si>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</si>
  <si>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</si>
  <si>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</si>
  <si>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</si>
  <si>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</si>
  <si>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</si>
  <si>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</si>
  <si>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</si>
  <si>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</si>
  <si>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</si>
  <si>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</si>
  <si>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</si>
  <si>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</si>
  <si>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</si>
  <si>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</si>
  <si>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</si>
  <si>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</si>
  <si>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</si>
  <si>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</si>
  <si>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</si>
  <si>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</si>
  <si>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</si>
  <si>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</si>
  <si>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</si>
  <si>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</si>
  <si>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</si>
  <si>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</si>
  <si>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</si>
  <si>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</si>
  <si>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</si>
  <si>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</si>
  <si>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</si>
  <si>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</si>
  <si>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</si>
  <si>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</si>
  <si>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</si>
  <si>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</si>
  <si>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</si>
  <si>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</si>
  <si>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</si>
  <si>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</si>
  <si>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</si>
  <si>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</si>
  <si>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</si>
  <si>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</si>
  <si>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</si>
  <si>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</si>
  <si>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</si>
  <si>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</si>
  <si>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</si>
  <si>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</si>
  <si>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</si>
  <si>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</si>
  <si>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</si>
  <si>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</si>
  <si>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</si>
  <si>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</si>
  <si>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</si>
  <si>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</si>
  <si>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</si>
  <si>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</si>
  <si>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</si>
  <si>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</si>
  <si>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</si>
  <si>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</si>
  <si>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</si>
  <si>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</si>
  <si>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</si>
  <si>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</si>
  <si>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</si>
  <si>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</si>
  <si>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</si>
  <si>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</si>
  <si>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</si>
  <si>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</si>
  <si>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</si>
  <si>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</si>
  <si>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</si>
  <si>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</si>
  <si>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</si>
  <si>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</si>
  <si>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</si>
  <si>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</si>
  <si>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</si>
  <si>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</si>
  <si>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</si>
  <si>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</si>
  <si>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</si>
  <si>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</si>
  <si>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</si>
  <si>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</si>
  <si>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</si>
  <si>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</si>
  <si>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</si>
  <si>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</si>
  <si>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</si>
  <si>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</si>
  <si>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</si>
  <si>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</si>
  <si>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</si>
  <si>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</si>
  <si>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</si>
  <si>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</si>
  <si>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</si>
  <si>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</si>
  <si>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</si>
  <si>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</si>
  <si>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</si>
  <si>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</si>
  <si>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</si>
  <si>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</si>
  <si>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</si>
  <si>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</si>
  <si>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</si>
  <si>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</si>
  <si>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</si>
  <si>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</si>
  <si>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</si>
  <si>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</si>
  <si>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</si>
  <si>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</si>
  <si>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</si>
  <si>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</si>
  <si>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</si>
  <si>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</si>
  <si>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</si>
  <si>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</si>
  <si>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</si>
  <si>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</si>
  <si>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</si>
  <si>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</si>
  <si>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</si>
  <si>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</si>
  <si>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</si>
  <si>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</si>
  <si>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</si>
  <si>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</si>
  <si>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</si>
  <si>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</si>
  <si>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</si>
  <si>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</si>
  <si>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</si>
  <si>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</si>
  <si>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</si>
  <si>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</si>
  <si>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</si>
  <si>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</si>
  <si>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</si>
  <si>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</si>
  <si>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</si>
  <si>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</si>
  <si>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</si>
  <si>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</si>
  <si>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</si>
  <si>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</si>
  <si>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</si>
  <si>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</si>
  <si>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</si>
  <si>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</si>
  <si>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</si>
  <si>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</si>
  <si>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</si>
  <si>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</si>
  <si>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</si>
  <si>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</si>
  <si>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</si>
  <si>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</si>
  <si>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</si>
  <si>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</si>
  <si>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</si>
  <si>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</si>
  <si>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</si>
  <si>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</si>
  <si>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</si>
  <si>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</si>
  <si>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</si>
  <si>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</si>
  <si>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</si>
  <si>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</si>
  <si>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</si>
  <si>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</si>
  <si>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</si>
  <si>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</si>
  <si>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</si>
  <si>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</si>
  <si>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</si>
  <si>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</si>
  <si>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</si>
  <si>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</si>
  <si>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</si>
  <si>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</si>
  <si>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</si>
  <si>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</si>
  <si>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</si>
  <si>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</si>
  <si>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</si>
  <si>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</si>
  <si>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</si>
  <si>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</si>
  <si>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</si>
  <si>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</si>
  <si>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</si>
  <si>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</si>
  <si>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</si>
  <si>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</si>
  <si>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</si>
  <si>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</si>
  <si>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</si>
  <si>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</si>
  <si>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</si>
  <si>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</si>
  <si>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</si>
  <si>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</si>
  <si>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</si>
  <si>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</si>
  <si>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</si>
  <si>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</si>
  <si>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</si>
  <si>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</si>
  <si>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</si>
  <si>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</si>
  <si>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</si>
  <si>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</si>
  <si>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</si>
  <si>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</si>
  <si>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</si>
  <si>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</si>
  <si>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</si>
  <si>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</si>
  <si>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</si>
  <si>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</si>
  <si>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</si>
  <si>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</si>
  <si>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</si>
  <si>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</si>
  <si>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</si>
  <si>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</si>
  <si>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</si>
  <si>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</si>
  <si>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</si>
  <si>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</si>
  <si>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</si>
  <si>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</si>
  <si>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</si>
  <si>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</si>
  <si>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</si>
  <si>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</si>
  <si>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</si>
  <si>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</si>
  <si>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</si>
  <si>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</si>
  <si>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</si>
  <si>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</si>
  <si>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</si>
  <si>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</si>
  <si>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</si>
  <si>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</si>
  <si>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</si>
  <si>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</si>
  <si>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</si>
  <si>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</si>
  <si>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</si>
  <si>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</si>
  <si>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</si>
  <si>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</si>
  <si>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</si>
  <si>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</si>
  <si>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</si>
  <si>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</si>
  <si>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</si>
  <si>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</si>
  <si>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</si>
  <si>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</si>
  <si>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</si>
  <si>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</si>
  <si>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</si>
  <si>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</si>
  <si>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</si>
  <si>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</si>
  <si>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</si>
  <si>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</si>
  <si>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</si>
  <si>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</si>
  <si>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</si>
  <si>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</si>
  <si>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</si>
  <si>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</si>
  <si>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</si>
  <si>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</si>
  <si>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</si>
  <si>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</si>
  <si>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</si>
  <si>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</si>
  <si>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</si>
  <si>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</si>
  <si>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</si>
  <si>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</si>
  <si>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</si>
  <si>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</si>
  <si>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</si>
  <si>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</si>
  <si>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</si>
  <si>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</si>
  <si>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</si>
  <si>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</si>
  <si>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</si>
  <si>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</si>
  <si>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</si>
  <si>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</si>
  <si>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</si>
  <si>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</si>
  <si>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</si>
  <si>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</si>
  <si>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</si>
  <si>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</si>
  <si>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</si>
  <si>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</si>
  <si>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</si>
  <si>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</si>
  <si>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</si>
  <si>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</si>
  <si>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</si>
  <si>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</si>
  <si>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</si>
  <si>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</si>
  <si>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</si>
  <si>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</si>
  <si>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</si>
  <si>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</si>
  <si>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</si>
  <si>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</si>
  <si>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</si>
  <si>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</si>
  <si>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</si>
  <si>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</si>
  <si>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</si>
  <si>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</si>
  <si>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</si>
  <si>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</si>
  <si>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</si>
  <si>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</si>
  <si>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</si>
  <si>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</si>
  <si>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</si>
  <si>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</si>
  <si>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</si>
  <si>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</si>
  <si>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</si>
  <si>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</si>
  <si>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</si>
  <si>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</si>
  <si>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</si>
  <si>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</si>
  <si>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</si>
  <si>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</si>
  <si>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</si>
  <si>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</si>
  <si>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</si>
  <si>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</si>
  <si>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</si>
  <si>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</si>
  <si>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</si>
  <si>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</si>
  <si>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</si>
  <si>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</si>
  <si>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</si>
  <si>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</si>
  <si>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</si>
  <si>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</si>
  <si>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</si>
  <si>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</si>
  <si>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</si>
  <si>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</si>
  <si>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</si>
  <si>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</si>
  <si>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</si>
  <si>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</si>
  <si>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</si>
  <si>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</si>
  <si>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</si>
  <si>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</si>
  <si>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</si>
  <si>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</si>
  <si>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</si>
  <si>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</si>
  <si>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</si>
  <si>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</si>
  <si>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</si>
  <si>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</si>
  <si>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</si>
  <si>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</si>
  <si>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</si>
  <si>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</si>
  <si>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</si>
  <si>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</si>
  <si>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</si>
  <si>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</si>
  <si>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</si>
  <si>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</si>
  <si>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</si>
  <si>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</si>
  <si>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</si>
  <si>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</si>
  <si>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</si>
  <si>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</si>
  <si>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</si>
  <si>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</si>
  <si>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</si>
  <si>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</si>
  <si>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</si>
  <si>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</si>
  <si>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</si>
  <si>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</si>
  <si>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</si>
  <si>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</si>
  <si>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</si>
  <si>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</si>
  <si>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</si>
  <si>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</si>
  <si>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 xml:space="preserve">TP Pronto as 09h00 no km 244+900 em ZEBZRZ para exec. de soldas / Sem oportunidade de FX até o momento 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</si>
  <si>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</si>
  <si>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</si>
  <si>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</si>
  <si>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</si>
  <si>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</si>
  <si>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</si>
  <si>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Solicitado MC1 às 08h41 para varrição no km169+500 em ZUC1</t>
  </si>
  <si>
    <t>TP Pronto as 09h07 no km 136+700 em 136ZCV para exec. de soldas / Sem oportunidade de FX devido demanda de trens na região</t>
  </si>
  <si>
    <t>TP ainda nãosolicitou o intervalo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</si>
  <si>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</si>
  <si>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</si>
  <si>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</si>
  <si>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</si>
  <si>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</si>
  <si>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</si>
  <si>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</si>
  <si>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</si>
  <si>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</si>
  <si>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</si>
  <si>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</si>
  <si>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Execução de soldas -  Condicionado à temperatura</t>
  </si>
  <si>
    <t>2 (Lucas+Francisco)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</si>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</sst>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E1" activePane="topRight" state="frozen"/>
      <selection pane="topRight" activeCell="BJ41" sqref="BJ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0"/>
      <c r="BQ37" s="13">
        <f t="shared" si="1"/>
        <v>0</v>
      </c>
      <c r="BR37" s="20">
        <f t="shared" si="2"/>
        <v>0</v>
      </c>
      <c r="BS37" s="244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0"/>
      <c r="BQ38" s="13">
        <f t="shared" si="1"/>
        <v>0</v>
      </c>
      <c r="BR38" s="20">
        <f t="shared" si="2"/>
        <v>0</v>
      </c>
      <c r="BS38" s="244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0"/>
      <c r="BQ40" s="13">
        <f t="shared" si="1"/>
        <v>0</v>
      </c>
      <c r="BR40" s="20">
        <f t="shared" si="2"/>
        <v>0</v>
      </c>
      <c r="BS40" s="244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1</v>
      </c>
      <c r="BI41" s="18"/>
      <c r="BJ41" s="18" t="s">
        <v>1197</v>
      </c>
      <c r="BK41" s="19"/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1198</v>
      </c>
      <c r="BK43" s="18" t="s">
        <v>1198</v>
      </c>
      <c r="BL43" s="17"/>
      <c r="BM43" s="142" t="s">
        <v>552</v>
      </c>
      <c r="BN43" s="142" t="s">
        <v>552</v>
      </c>
      <c r="BO43" s="142" t="s">
        <v>552</v>
      </c>
      <c r="BP43" s="18" t="s">
        <v>1198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1</v>
      </c>
      <c r="BI44" s="18"/>
      <c r="BJ44" s="18" t="s">
        <v>1199</v>
      </c>
      <c r="BK44" s="19"/>
      <c r="BL44" s="17"/>
      <c r="BM44" s="142"/>
      <c r="BN44" s="142"/>
      <c r="BO44" s="142"/>
      <c r="BP44" s="240"/>
      <c r="BQ44" s="13">
        <f t="shared" si="1"/>
        <v>0</v>
      </c>
      <c r="BR44" s="20">
        <f t="shared" si="2"/>
        <v>0</v>
      </c>
      <c r="BS44" s="244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1200</v>
      </c>
      <c r="BK45" s="18" t="s">
        <v>1200</v>
      </c>
      <c r="BL45" s="17"/>
      <c r="BM45" s="142" t="s">
        <v>552</v>
      </c>
      <c r="BN45" s="142" t="s">
        <v>552</v>
      </c>
      <c r="BO45" s="142" t="s">
        <v>552</v>
      </c>
      <c r="BP45" s="18" t="s">
        <v>1200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1201</v>
      </c>
      <c r="BK46" s="18" t="s">
        <v>1201</v>
      </c>
      <c r="BL46" s="17"/>
      <c r="BM46" s="142" t="s">
        <v>547</v>
      </c>
      <c r="BN46" s="142" t="s">
        <v>562</v>
      </c>
      <c r="BO46" s="142" t="s">
        <v>634</v>
      </c>
      <c r="BP46" s="18" t="s">
        <v>1201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1202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1201</v>
      </c>
      <c r="BK47" s="18" t="s">
        <v>1201</v>
      </c>
      <c r="BL47" s="17"/>
      <c r="BM47" s="142" t="s">
        <v>547</v>
      </c>
      <c r="BN47" s="142" t="s">
        <v>562</v>
      </c>
      <c r="BO47" s="142" t="s">
        <v>634</v>
      </c>
      <c r="BP47" s="18" t="s">
        <v>1201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1203</v>
      </c>
      <c r="BK49" s="18" t="s">
        <v>1203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1204</v>
      </c>
      <c r="BK50" s="18" t="s">
        <v>1204</v>
      </c>
      <c r="BL50" s="17"/>
      <c r="BM50" s="142" t="s">
        <v>538</v>
      </c>
      <c r="BN50" s="142" t="s">
        <v>567</v>
      </c>
      <c r="BO50" s="142" t="s">
        <v>624</v>
      </c>
      <c r="BP50" s="18" t="s">
        <v>1204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1204</v>
      </c>
      <c r="BK51" s="18" t="s">
        <v>1204</v>
      </c>
      <c r="BL51" s="17"/>
      <c r="BM51" s="142" t="s">
        <v>538</v>
      </c>
      <c r="BN51" s="142" t="s">
        <v>567</v>
      </c>
      <c r="BO51" s="142" t="s">
        <v>624</v>
      </c>
      <c r="BP51" s="18" t="s">
        <v>1204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1205</v>
      </c>
      <c r="BK52" s="18" t="s">
        <v>1205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1206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1207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1208</v>
      </c>
      <c r="BK53" s="18" t="s">
        <v>1208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1209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/>
      <c r="AV54" s="164"/>
      <c r="AW54" s="15"/>
      <c r="AX54" s="15"/>
      <c r="AY54" s="12">
        <f t="shared" si="9"/>
        <v>6.25E-2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1210</v>
      </c>
      <c r="BK54" s="18" t="s">
        <v>1210</v>
      </c>
      <c r="BL54" s="17"/>
      <c r="BM54" s="142"/>
      <c r="BN54" s="142"/>
      <c r="BO54" s="142"/>
      <c r="BP54" s="240"/>
      <c r="BQ54" s="13">
        <f t="shared" si="1"/>
        <v>1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4">
        <v>47</v>
      </c>
      <c r="F56" s="222"/>
      <c r="G56" s="175" t="str">
        <f>IF(D56="","*",VLOOKUP(F56,BS_ATIVIDADE[#Data],3,FALSE))</f>
        <v>*</v>
      </c>
      <c r="H56" s="197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4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7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 t="str">
        <f t="shared" si="1"/>
        <v>*</v>
      </c>
      <c r="BR56" s="20" t="str">
        <f t="shared" si="2"/>
        <v>*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881</v>
      </c>
      <c r="G57" s="175" t="str">
        <f>IF(D57="","*",VLOOKUP(F57,BS_ATIVIDADE[#Data],3,FALSE))</f>
        <v>TRILHO - SUBSTITUIÇÂO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/>
      <c r="P57" s="116"/>
      <c r="Q57" s="115"/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4" t="str">
        <f>IF(BS_CONTROLE[[#This Row],[Atividade]]=0, "-", BS_CONTROLE[[#This Row],[Atividade]])</f>
        <v>PDM - SUBSTITUIÇÃO - TRILHO</v>
      </c>
      <c r="AJ57" s="9" t="str">
        <f>IF(BS_CONTROLE[[#This Row],[Atividade]]=0, "-", BS_CONTROLE[[#This Row],[Atividade]])</f>
        <v>PDM - SUBSTITUIÇÃO - TRILHO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>
        <f>BS_CONTROLE[[#This Row],[Responsavel pelo boletim]]</f>
        <v>0</v>
      </c>
      <c r="BG57" s="237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 t="e">
        <f t="shared" si="1"/>
        <v>#DIV/0!</v>
      </c>
      <c r="BR57" s="20" t="e">
        <f t="shared" si="2"/>
        <v>#DIV/0!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/>
      <c r="P58" s="116"/>
      <c r="Q58" s="115"/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>
        <f>BS_CONTROLE[[#This Row],[Responsavel pelo boletim]]</f>
        <v>0</v>
      </c>
      <c r="BG58" s="237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 t="e">
        <f t="shared" si="1"/>
        <v>#DIV/0!</v>
      </c>
      <c r="BR58" s="20" t="e">
        <f t="shared" si="2"/>
        <v>#DIV/0!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/>
      <c r="P59" s="116"/>
      <c r="Q59" s="115"/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>
        <f>BS_CONTROLE[[#This Row],[Responsavel pelo boletim]]</f>
        <v>0</v>
      </c>
      <c r="BG59" s="237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 t="e">
        <f t="shared" si="1"/>
        <v>#DIV/0!</v>
      </c>
      <c r="BR59" s="20" t="e">
        <f t="shared" si="2"/>
        <v>#DIV/0!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4">
        <v>51</v>
      </c>
      <c r="F60" s="140"/>
      <c r="G60" s="175" t="str">
        <f>IF(D60="","*",VLOOKUP(F60,BS_ATIVIDADE[#Data],3,FALSE))</f>
        <v>*</v>
      </c>
      <c r="H60" s="197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4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7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 t="str">
        <f t="shared" si="1"/>
        <v>*</v>
      </c>
      <c r="BR60" s="20" t="str">
        <f t="shared" si="2"/>
        <v>*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4">
        <v>52</v>
      </c>
      <c r="F61" s="140"/>
      <c r="G61" s="175" t="str">
        <f>IF(D61="","*",VLOOKUP(F61,BS_ATIVIDADE[#Data],3,FALSE))</f>
        <v>*</v>
      </c>
      <c r="H61" s="197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7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 t="str">
        <f t="shared" si="1"/>
        <v>*</v>
      </c>
      <c r="BR61" s="20" t="str">
        <f t="shared" si="2"/>
        <v>*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5">
        <v>53</v>
      </c>
      <c r="F62" s="140"/>
      <c r="G62" s="175" t="str">
        <f>IF(D62="","*",VLOOKUP(F62,BS_ATIVIDADE[#Data],3,FALSE))</f>
        <v>*</v>
      </c>
      <c r="H62" s="197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7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 t="str">
        <f t="shared" si="1"/>
        <v>*</v>
      </c>
      <c r="BR62" s="20" t="str">
        <f t="shared" si="2"/>
        <v>*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4">
        <v>54</v>
      </c>
      <c r="F63" s="140"/>
      <c r="G63" s="175" t="str">
        <f>IF(D63="","*",VLOOKUP(F63,BS_ATIVIDADE[#Data],3,FALSE))</f>
        <v>*</v>
      </c>
      <c r="H63" s="197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7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 t="str">
        <f t="shared" si="1"/>
        <v>*</v>
      </c>
      <c r="BR63" s="20" t="str">
        <f t="shared" si="2"/>
        <v>*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4">
        <v>55</v>
      </c>
      <c r="F64" s="140"/>
      <c r="G64" s="175" t="str">
        <f>IF(D64="","*",VLOOKUP(F64,BS_ATIVIDADE[#Data],3,FALSE))</f>
        <v>*</v>
      </c>
      <c r="H64" s="197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7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 t="str">
        <f t="shared" si="1"/>
        <v>*</v>
      </c>
      <c r="BR64" s="20" t="str">
        <f t="shared" si="2"/>
        <v>*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4">
        <v>56</v>
      </c>
      <c r="F65" s="140"/>
      <c r="G65" s="175" t="str">
        <f>IF(D65="","*",VLOOKUP(F65,BS_ATIVIDADE[#Data],3,FALSE))</f>
        <v>*</v>
      </c>
      <c r="H65" s="197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4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7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 t="str">
        <f t="shared" si="1"/>
        <v>*</v>
      </c>
      <c r="BR65" s="20" t="str">
        <f t="shared" si="2"/>
        <v>*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4">
        <v>57</v>
      </c>
      <c r="F66" s="140"/>
      <c r="G66" s="175" t="str">
        <f>IF(D66="","*",VLOOKUP(F66,BS_ATIVIDADE[#Data],3,FALSE))</f>
        <v>*</v>
      </c>
      <c r="H66" s="197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4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7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4">
        <v>58</v>
      </c>
      <c r="F67" s="140"/>
      <c r="G67" s="175" t="str">
        <f>IF(D67="","*",VLOOKUP(F67,BS_ATIVIDADE[#Data],3,FALSE))</f>
        <v>*</v>
      </c>
      <c r="H67" s="197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4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7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4">
        <v>59</v>
      </c>
      <c r="F68" s="222"/>
      <c r="G68" s="175" t="str">
        <f>IF(D68="","*",VLOOKUP(F68,BS_ATIVIDADE[#Data],3,FALSE))</f>
        <v>*</v>
      </c>
      <c r="H68" s="197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4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7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V8845994</v>
      </c>
      <c r="B69" s="153">
        <v>45994</v>
      </c>
      <c r="C69" s="154">
        <f>IF(BS_CONTROLE[[#This Row],[DATA]]="","",WEEKNUM(BS_CONTROLE[[#This Row],[DATA]]))</f>
        <v>49</v>
      </c>
      <c r="D69" s="155" t="s">
        <v>888</v>
      </c>
      <c r="E69" s="234">
        <v>336</v>
      </c>
      <c r="F69" s="140" t="s">
        <v>791</v>
      </c>
      <c r="G69" s="175" t="str">
        <f>IF(D69="","*",VLOOKUP(F69,BS_ATIVIDADE[#Data],3,FALSE))</f>
        <v>OUTROS - MECANIZAÇÃO</v>
      </c>
      <c r="H69" s="197" t="s">
        <v>1169</v>
      </c>
      <c r="I69" s="156" t="s">
        <v>1169</v>
      </c>
      <c r="J69" s="139">
        <v>70</v>
      </c>
      <c r="K69" s="139">
        <v>132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69" s="116">
        <v>0.29166666666666669</v>
      </c>
      <c r="P69" s="116">
        <v>4.1666666666666664E-2</v>
      </c>
      <c r="Q69" s="115">
        <v>1</v>
      </c>
      <c r="R69" s="10" t="str">
        <f>IFERROR(_xlfn.XLOOKUP(F69, BS_ATIVIDADE[ATIVIDADE],BS_ATIVIDADE[UNIDADE] ), "*")</f>
        <v>BINÁRIO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" s="115" t="s">
        <v>1120</v>
      </c>
      <c r="W69" s="115" t="s">
        <v>651</v>
      </c>
      <c r="X69" s="114" t="s">
        <v>526</v>
      </c>
      <c r="Y69" s="141"/>
      <c r="Z69" s="114" t="s">
        <v>529</v>
      </c>
      <c r="AA69" s="162">
        <v>1</v>
      </c>
      <c r="AB69" s="163" t="s">
        <v>512</v>
      </c>
      <c r="AC69" s="163" t="s">
        <v>520</v>
      </c>
      <c r="AD69" s="188">
        <v>0.29166666666666669</v>
      </c>
      <c r="AE69" s="162">
        <v>6238</v>
      </c>
      <c r="AF69" s="162" t="s">
        <v>520</v>
      </c>
      <c r="AG69" s="139" t="s">
        <v>520</v>
      </c>
      <c r="AH69" s="16"/>
      <c r="AI69" s="14" t="str">
        <f>IF(BS_CONTROLE[[#This Row],[Atividade]]=0, "-", BS_CONTROLE[[#This Row],[Atividade]])</f>
        <v>MECANIZAÇÃO - MANUTENÇÃO</v>
      </c>
      <c r="AJ69" s="9" t="str">
        <f>IF(BS_CONTROLE[[#This Row],[Atividade]]=0, "-", BS_CONTROLE[[#This Row],[Atividade]])</f>
        <v>MECANIZAÇÃO - MANUTENÇÃO</v>
      </c>
      <c r="AK69" s="33" t="str">
        <f>BS_CONTROLE[[#This Row],[Local - Partida]]</f>
        <v>ZRO</v>
      </c>
      <c r="AL69" s="33" t="str">
        <f>BS_CONTROLE[[#This Row],[Local - Encerramento]]</f>
        <v>ZRO</v>
      </c>
      <c r="AM69" s="115" t="str">
        <f>IF(BS_CONTROLE[[#This Row],[Entre - Estações]]=0, "-", BS_CONTROLE[[#This Row],[Entre - Estações]])</f>
        <v>ZRX</v>
      </c>
      <c r="AN69" s="115" t="str">
        <f>IF(BS_CONTROLE[[#This Row],[SB]]=0, "-", BS_CONTROLE[[#This Row],[SB]])</f>
        <v>ZRX1331</v>
      </c>
      <c r="AO69" s="115">
        <f>IF(BS_CONTROLE[[#This Row],[SUB]]=0, "-", BS_CONTROLE[[#This Row],[SUB]])</f>
        <v>70</v>
      </c>
      <c r="AP69" s="115">
        <f>BS_CONTROLE[[#This Row],[KM - Inicio]]</f>
        <v>132</v>
      </c>
      <c r="AQ69" s="115">
        <f>BS_CONTROLE[[#This Row],[KM - Inicio]]</f>
        <v>132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BINÁRIO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" s="185" t="str">
        <f>BS_CONTROLE[[#This Row],[Responsavel pelo boletim]]</f>
        <v>Saulo</v>
      </c>
      <c r="BG69" s="237" t="str">
        <f>BS_CONTROLE[[#This Row],[Responsavel pelo boletim]]</f>
        <v>Saulo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V8345994</v>
      </c>
      <c r="B70" s="153">
        <v>45994</v>
      </c>
      <c r="C70" s="154">
        <f>IF(BS_CONTROLE[[#This Row],[DATA]]="","",WEEKNUM(BS_CONTROLE[[#This Row],[DATA]]))</f>
        <v>49</v>
      </c>
      <c r="D70" s="159" t="s">
        <v>877</v>
      </c>
      <c r="E70" s="246">
        <v>269</v>
      </c>
      <c r="F70" s="140" t="s">
        <v>791</v>
      </c>
      <c r="G70" s="175" t="str">
        <f>IF(D70="","*",VLOOKUP(F70,BS_ATIVIDADE[#Data],3,FALSE))</f>
        <v>OUTROS - MECANIZAÇÃO</v>
      </c>
      <c r="H70" s="197" t="s">
        <v>1169</v>
      </c>
      <c r="I70" s="156" t="s">
        <v>1169</v>
      </c>
      <c r="J70" s="139">
        <v>70</v>
      </c>
      <c r="K70" s="139">
        <v>132</v>
      </c>
      <c r="L70" s="115" t="s">
        <v>520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0" s="116">
        <v>0.29166666666666669</v>
      </c>
      <c r="P70" s="116">
        <v>4.1666666666666664E-2</v>
      </c>
      <c r="Q70" s="115">
        <v>1</v>
      </c>
      <c r="R70" s="10" t="str">
        <f>IFERROR(_xlfn.XLOOKUP(F70, BS_ATIVIDADE[ATIVIDADE],BS_ATIVIDADE[UNIDADE] ), "*")</f>
        <v>BINÁRIO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0" s="115" t="s">
        <v>1120</v>
      </c>
      <c r="W70" s="115" t="s">
        <v>1172</v>
      </c>
      <c r="X70" s="114" t="s">
        <v>526</v>
      </c>
      <c r="Y70" s="141"/>
      <c r="Z70" s="114" t="s">
        <v>530</v>
      </c>
      <c r="AA70" s="115">
        <v>1</v>
      </c>
      <c r="AB70" s="113" t="s">
        <v>512</v>
      </c>
      <c r="AC70" s="113" t="s">
        <v>520</v>
      </c>
      <c r="AD70" s="117">
        <v>0.29166666666666669</v>
      </c>
      <c r="AE70" s="186">
        <v>6233</v>
      </c>
      <c r="AF70" s="186" t="s">
        <v>520</v>
      </c>
      <c r="AG70" s="232" t="s">
        <v>520</v>
      </c>
      <c r="AH70" s="16"/>
      <c r="AI70" s="14" t="str">
        <f>IF(BS_CONTROLE[[#This Row],[Atividade]]=0, "-", BS_CONTROLE[[#This Row],[Atividade]])</f>
        <v>MECANIZAÇÃO - MANUTENÇÃO</v>
      </c>
      <c r="AJ70" s="9" t="str">
        <f>IF(BS_CONTROLE[[#This Row],[Atividade]]=0, "-", BS_CONTROLE[[#This Row],[Atividade]])</f>
        <v>MECANIZAÇÃO - MANUTENÇÃO</v>
      </c>
      <c r="AK70" s="33" t="str">
        <f>BS_CONTROLE[[#This Row],[Local - Partida]]</f>
        <v>ZRO</v>
      </c>
      <c r="AL70" s="33" t="str">
        <f>BS_CONTROLE[[#This Row],[Local - Encerramento]]</f>
        <v>ZRO</v>
      </c>
      <c r="AM70" s="115" t="str">
        <f>IF(BS_CONTROLE[[#This Row],[Entre - Estações]]=0, "-", BS_CONTROLE[[#This Row],[Entre - Estações]])</f>
        <v>ZRX</v>
      </c>
      <c r="AN70" s="115" t="str">
        <f>IF(BS_CONTROLE[[#This Row],[SB]]=0, "-", BS_CONTROLE[[#This Row],[SB]])</f>
        <v>ZRX1331</v>
      </c>
      <c r="AO70" s="115">
        <f>IF(BS_CONTROLE[[#This Row],[SUB]]=0, "-", BS_CONTROLE[[#This Row],[SUB]])</f>
        <v>70</v>
      </c>
      <c r="AP70" s="115">
        <f>BS_CONTROLE[[#This Row],[KM - Inicio]]</f>
        <v>132</v>
      </c>
      <c r="AQ70" s="115">
        <f>BS_CONTROLE[[#This Row],[KM - Inicio]]</f>
        <v>132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BINÁRIO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0" s="185" t="str">
        <f>BS_CONTROLE[[#This Row],[Responsavel pelo boletim]]</f>
        <v>Saulo</v>
      </c>
      <c r="BG70" s="237" t="str">
        <f>BS_CONTROLE[[#This Row],[Responsavel pelo boletim]]</f>
        <v>Saulo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W5845994</v>
      </c>
      <c r="B71" s="153">
        <v>45994</v>
      </c>
      <c r="C71" s="154">
        <f>IF(BS_CONTROLE[[#This Row],[DATA]]="","",WEEKNUM(BS_CONTROLE[[#This Row],[DATA]]))</f>
        <v>49</v>
      </c>
      <c r="D71" s="155" t="s">
        <v>909</v>
      </c>
      <c r="E71" s="234">
        <v>62</v>
      </c>
      <c r="F71" s="140" t="s">
        <v>867</v>
      </c>
      <c r="G71" s="175" t="str">
        <f>IF(D71="","*",VLOOKUP(F71,BS_ATIVIDADE[#Data],3,FALSE))</f>
        <v>PEDRA</v>
      </c>
      <c r="H71" s="197" t="s">
        <v>1177</v>
      </c>
      <c r="I71" s="185" t="s">
        <v>1177</v>
      </c>
      <c r="J71" s="139">
        <v>70</v>
      </c>
      <c r="K71" s="139">
        <v>107</v>
      </c>
      <c r="L71" s="115">
        <v>102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1" s="139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1" s="116">
        <v>0.5</v>
      </c>
      <c r="P71" s="116">
        <v>6.25E-2</v>
      </c>
      <c r="Q71" s="115">
        <v>7</v>
      </c>
      <c r="R71" s="10" t="str">
        <f>IFERROR(_xlfn.XLOOKUP(F71, BS_ATIVIDADE[ATIVIDADE],BS_ATIVIDADE[UNIDADE] ), "*")</f>
        <v>VAGÕES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1" s="115" t="s">
        <v>1178</v>
      </c>
      <c r="W71" s="115" t="s">
        <v>1152</v>
      </c>
      <c r="X71" s="114" t="s">
        <v>522</v>
      </c>
      <c r="Y71" s="141"/>
      <c r="Z71" s="114" t="s">
        <v>527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39" t="s">
        <v>520</v>
      </c>
      <c r="AH71" s="16"/>
      <c r="AI71" s="14" t="str">
        <f>IF(BS_CONTROLE[[#This Row],[Atividade]]=0, "-", BS_CONTROLE[[#This Row],[Atividade]])</f>
        <v>PDM - PEDRA - DESCARGA</v>
      </c>
      <c r="AJ71" s="9" t="str">
        <f>IF(BS_CONTROLE[[#This Row],[Atividade]]=0, "-", BS_CONTROLE[[#This Row],[Atividade]])</f>
        <v>PDM - PEDRA - DESCARGA</v>
      </c>
      <c r="AK71" s="33" t="str">
        <f>BS_CONTROLE[[#This Row],[Local - Partida]]</f>
        <v>106109</v>
      </c>
      <c r="AL71" s="33" t="str">
        <f>BS_CONTROLE[[#This Row],[Local - Encerramento]]</f>
        <v>106109</v>
      </c>
      <c r="AM71" s="115" t="str">
        <f>IF(BS_CONTROLE[[#This Row],[Entre - Estações]]=0, "-", BS_CONTROLE[[#This Row],[Entre - Estações]])</f>
        <v>ZLI-ZCD</v>
      </c>
      <c r="AN71" s="115">
        <f>IF(BS_CONTROLE[[#This Row],[SB]]=0, "-", BS_CONTROLE[[#This Row],[SB]])</f>
        <v>106109</v>
      </c>
      <c r="AO71" s="115">
        <f>IF(BS_CONTROLE[[#This Row],[SUB]]=0, "-", BS_CONTROLE[[#This Row],[SUB]])</f>
        <v>70</v>
      </c>
      <c r="AP71" s="115">
        <f>BS_CONTROLE[[#This Row],[KM - Inicio]]</f>
        <v>107</v>
      </c>
      <c r="AQ71" s="115">
        <f>BS_CONTROLE[[#This Row],[KM - Inicio]]</f>
        <v>107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VAGÕES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1" s="185" t="str">
        <f>BS_CONTROLE[[#This Row],[Responsavel pelo boletim]]</f>
        <v>Israel</v>
      </c>
      <c r="BG71" s="237" t="str">
        <f>BS_CONTROLE[[#This Row],[Responsavel pelo boletim]]</f>
        <v>Israel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KLECIO (TP-699)45994</v>
      </c>
      <c r="B72" s="153">
        <v>45994</v>
      </c>
      <c r="C72" s="154">
        <f>IF(BS_CONTROLE[[#This Row],[DATA]]="","",WEEKNUM(BS_CONTROLE[[#This Row],[DATA]]))</f>
        <v>49</v>
      </c>
      <c r="D72" s="159" t="s">
        <v>985</v>
      </c>
      <c r="E72" s="234">
        <v>334</v>
      </c>
      <c r="F72" s="140" t="s">
        <v>874</v>
      </c>
      <c r="G72" s="175" t="str">
        <f>IF(D72="","*",VLOOKUP(F72,BS_ATIVIDADE[#Data],3,FALSE))</f>
        <v>SOLDA</v>
      </c>
      <c r="H72" s="197" t="s">
        <v>182</v>
      </c>
      <c r="I72" s="156" t="s">
        <v>520</v>
      </c>
      <c r="J72" s="139">
        <v>70</v>
      </c>
      <c r="K72" s="139">
        <v>104.58</v>
      </c>
      <c r="L72" s="115">
        <v>104.262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2" s="139" t="s">
        <v>182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15" t="s">
        <v>1185</v>
      </c>
      <c r="W72" s="115" t="s">
        <v>1211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39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ZLI1062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ZLI</v>
      </c>
      <c r="AN72" s="115" t="str">
        <f>IF(BS_CONTROLE[[#This Row],[SB]]=0, "-", BS_CONTROLE[[#This Row],[SB]])</f>
        <v>ZLI1062</v>
      </c>
      <c r="AO72" s="115">
        <f>IF(BS_CONTROLE[[#This Row],[SUB]]=0, "-", BS_CONTROLE[[#This Row],[SUB]])</f>
        <v>70</v>
      </c>
      <c r="AP72" s="115">
        <f>BS_CONTROLE[[#This Row],[KM - Inicio]]</f>
        <v>104.58</v>
      </c>
      <c r="AQ72" s="115">
        <f>BS_CONTROLE[[#This Row],[KM - Inicio]]</f>
        <v>104.58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85" t="str">
        <f>BS_CONTROLE[[#This Row],[Responsavel pelo boletim]]</f>
        <v>Klécio</v>
      </c>
      <c r="BG72" s="237" t="str">
        <f>BS_CONTROLE[[#This Row],[Responsavel pelo boletim]]</f>
        <v>Klécio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W5845994</v>
      </c>
      <c r="B73" s="153">
        <v>45994</v>
      </c>
      <c r="C73" s="154">
        <f>IF(BS_CONTROLE[[#This Row],[DATA]]="","",WEEKNUM(BS_CONTROLE[[#This Row],[DATA]]))</f>
        <v>49</v>
      </c>
      <c r="D73" s="155" t="s">
        <v>909</v>
      </c>
      <c r="E73" s="234">
        <v>432</v>
      </c>
      <c r="F73" s="140" t="s">
        <v>885</v>
      </c>
      <c r="G73" s="175" t="str">
        <f>IF(D73="","*",VLOOKUP(F73,BS_ATIVIDADE[#Data],3,FALSE))</f>
        <v>OUTROS</v>
      </c>
      <c r="H73" s="197" t="s">
        <v>1177</v>
      </c>
      <c r="I73" s="185" t="s">
        <v>1177</v>
      </c>
      <c r="J73" s="139">
        <v>70</v>
      </c>
      <c r="K73" s="139">
        <v>87</v>
      </c>
      <c r="L73" s="115">
        <v>77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3" s="139" t="s">
        <v>1206</v>
      </c>
      <c r="O73" s="116">
        <v>0.375</v>
      </c>
      <c r="P73" s="116">
        <v>4.1666666666666664E-2</v>
      </c>
      <c r="Q73" s="115">
        <v>150</v>
      </c>
      <c r="R73" s="10" t="str">
        <f>IFERROR(_xlfn.XLOOKUP(F73, BS_ATIVIDADE[ATIVIDADE],BS_ATIVIDADE[UNIDADE] ), "*")</f>
        <v>Nº DE PEÇAS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15" t="s">
        <v>1178</v>
      </c>
      <c r="W73" s="115" t="s">
        <v>1207</v>
      </c>
      <c r="X73" s="114" t="s">
        <v>522</v>
      </c>
      <c r="Y73" s="141"/>
      <c r="Z73" s="114" t="s">
        <v>523</v>
      </c>
      <c r="AA73" s="115" t="s">
        <v>1212</v>
      </c>
      <c r="AB73" s="113" t="s">
        <v>512</v>
      </c>
      <c r="AC73" s="187" t="s">
        <v>519</v>
      </c>
      <c r="AD73" s="117">
        <v>0.375</v>
      </c>
      <c r="AE73" s="115">
        <v>9341</v>
      </c>
      <c r="AF73" s="117" t="s">
        <v>520</v>
      </c>
      <c r="AG73" s="117" t="s">
        <v>520</v>
      </c>
      <c r="AH73" s="16"/>
      <c r="AI73" s="14" t="str">
        <f>IF(BS_CONTROLE[[#This Row],[Atividade]]=0, "-", BS_CONTROLE[[#This Row],[Atividade]])</f>
        <v>RECOLHIMENTO DE DORMENTE</v>
      </c>
      <c r="AJ73" s="9" t="str">
        <f>IF(BS_CONTROLE[[#This Row],[Atividade]]=0, "-", BS_CONTROLE[[#This Row],[Atividade]])</f>
        <v>RECOLHIMENTO DE DORMENTE</v>
      </c>
      <c r="AK73" s="33" t="str">
        <f>BS_CONTROLE[[#This Row],[Local - Partida]]</f>
        <v>106109</v>
      </c>
      <c r="AL73" s="33" t="str">
        <f>BS_CONTROLE[[#This Row],[Local - Encerramento]]</f>
        <v>106109</v>
      </c>
      <c r="AM73" s="115" t="str">
        <f>IF(BS_CONTROLE[[#This Row],[Entre - Estações]]=0, "-", BS_CONTROLE[[#This Row],[Entre - Estações]])</f>
        <v>ZAC-ZSW</v>
      </c>
      <c r="AN73" s="115" t="str">
        <f>IF(BS_CONTROLE[[#This Row],[SB]]=0, "-", BS_CONTROLE[[#This Row],[SB]])</f>
        <v>ZACZSW / ZAC1/ZNOZAC1</v>
      </c>
      <c r="AO73" s="115">
        <f>IF(BS_CONTROLE[[#This Row],[SUB]]=0, "-", BS_CONTROLE[[#This Row],[SUB]])</f>
        <v>70</v>
      </c>
      <c r="AP73" s="115">
        <f>BS_CONTROLE[[#This Row],[KM - Inicio]]</f>
        <v>87</v>
      </c>
      <c r="AQ73" s="115">
        <f>BS_CONTROLE[[#This Row],[KM - Inicio]]</f>
        <v>87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PEÇAS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85" t="str">
        <f>BS_CONTROLE[[#This Row],[Responsavel pelo boletim]]</f>
        <v>Israel</v>
      </c>
      <c r="BG73" s="237" t="str">
        <f>BS_CONTROLE[[#This Row],[Responsavel pelo boletim]]</f>
        <v>Israel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5">
        <v>65</v>
      </c>
      <c r="F74" s="140"/>
      <c r="G74" s="175" t="str">
        <f>IF(D74="","*",VLOOKUP(F74,BS_ATIVIDADE[#Data],3,FALSE))</f>
        <v>*</v>
      </c>
      <c r="H74" s="197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4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7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4">
        <v>66</v>
      </c>
      <c r="F75" s="140"/>
      <c r="G75" s="175" t="str">
        <f>IF(D75="","*",VLOOKUP(F75,BS_ATIVIDADE[#Data],3,FALSE))</f>
        <v>*</v>
      </c>
      <c r="H75" s="197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4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7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4">
        <v>67</v>
      </c>
      <c r="F76" s="140"/>
      <c r="G76" s="175" t="str">
        <f>IF(D76="","*",VLOOKUP(F76,BS_ATIVIDADE[#Data],3,FALSE))</f>
        <v>*</v>
      </c>
      <c r="H76" s="197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4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7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4">
        <v>68</v>
      </c>
      <c r="F77" s="140"/>
      <c r="G77" s="175" t="str">
        <f>IF(D77="","*",VLOOKUP(F77,BS_ATIVIDADE[#Data],3,FALSE))</f>
        <v>*</v>
      </c>
      <c r="H77" s="197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4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7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 t="str">
        <f t="shared" si="12"/>
        <v>*</v>
      </c>
      <c r="BR77" s="20" t="str">
        <f t="shared" si="13"/>
        <v>*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4">
        <v>69</v>
      </c>
      <c r="F78" s="140"/>
      <c r="G78" s="175" t="str">
        <f>IF(D78="","*",VLOOKUP(F78,BS_ATIVIDADE[#Data],3,FALSE))</f>
        <v>*</v>
      </c>
      <c r="H78" s="197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7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4">
        <v>70</v>
      </c>
      <c r="F79" s="140"/>
      <c r="G79" s="175" t="str">
        <f>IF(D79="","*",VLOOKUP(F79,BS_ATIVIDADE[#Data],3,FALSE))</f>
        <v>*</v>
      </c>
      <c r="H79" s="197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4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7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4">
        <v>71</v>
      </c>
      <c r="F80" s="140"/>
      <c r="G80" s="175" t="str">
        <f>IF(D80="","*",VLOOKUP(F80,BS_ATIVIDADE[#Data],3,FALSE))</f>
        <v>*</v>
      </c>
      <c r="H80" s="197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4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7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109 AA107 AA105 AA130:AA133 AA175 AA182 AA192 AA207 AA235 AA71:AA72" name="Range1_1_7_1_1"/>
    <protectedRange sqref="AB48:AE49 AB54:AE59 AB109 AD101 AD114 AB107:AE107 AB105 AD109:AE109 AB130 AB133 AD133:AE133 AB131:AE132 AB175 AD175:AE175 AB182 AD182:AE182 AB192 AD192:AE192 AB207 AD207:AE207 AB235 AD235:AE235 AB71:AE72" name="Range1_1_7_34_2"/>
    <protectedRange sqref="AF48:AF49 AF54:AF59 AF109 AF107 AF131:AF133 AF175 AF182 AF192 AF207 AF235 AF71:AF72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Z211:Z214 Y209:Z209 Z203:Z208 Y194:Z202 Z218:Z229 Y218:Y220 Y222:Y228 Y215:Z217 Y225:Z231 Y240:Z240 Z239 Z232:Z237 Y232:Y239 Y242:Z784 Y9:Z9 Y13:Z14 Y34:Z36 Y16:Z25 Y28:Z28 Y11:Z11 Y42:Z42 Z46 Y37:Y41 Z43:Z44 Y43:Y47 Y48:Z63 Y65:Z190">
    <cfRule type="cellIs" dxfId="399" priority="43107" operator="equal">
      <formula>"OPORTUNIDADE"</formula>
    </cfRule>
  </conditionalFormatting>
  <conditionalFormatting sqref="Z786 Z64 Y192:Z192 Z211:Z214 Y209:Z209 Z203:Z208 Y194:Z202 Z218:Z229 Y218:Y220 Y222:Y228 Y215:Z217 Y225:Z231 Y240:Z240 Z239 Z232:Z237 Y232:Y239 Y242:Z785 Y9:Z9 Y13:Z14 Y34:Z36 Y16:Z25 Y28:Z28 Y11:Z11 Y42:Z42 Z46 Y37:Y41 Z43:Z44 Y43:Y47 Y48:Z63 Y65:Z190">
    <cfRule type="cellIs" dxfId="398" priority="693" operator="equal">
      <formula>"NÃO"</formula>
    </cfRule>
    <cfRule type="cellIs" dxfId="397" priority="694" operator="equal">
      <formula>"SIM"</formula>
    </cfRule>
  </conditionalFormatting>
  <conditionalFormatting sqref="AZ9 AZ326:AZ784 AZ13:AZ14 AZ34:AZ324 AZ16:AZ25 AZ28 AZ11">
    <cfRule type="expression" dxfId="396" priority="43149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33" operator="equal">
      <formula>"ERRO"</formula>
    </cfRule>
  </conditionalFormatting>
  <conditionalFormatting sqref="BQ161:BQ788 BQ13 BQ34:BQ159 BQ17:BQ25 BQ11">
    <cfRule type="cellIs" dxfId="394" priority="43128" operator="equal">
      <formula>"Produção e Intervalo"</formula>
    </cfRule>
    <cfRule type="cellIs" dxfId="393" priority="43129" operator="equal">
      <formula>"Aderente"</formula>
    </cfRule>
    <cfRule type="cellIs" dxfId="392" priority="43130" operator="equal">
      <formula>"Intervalo"</formula>
    </cfRule>
    <cfRule type="cellIs" dxfId="391" priority="43131" operator="equal">
      <formula>"Produção"</formula>
    </cfRule>
    <cfRule type="cellIs" dxfId="390" priority="43132" operator="equal">
      <formula>"ERRO"</formula>
    </cfRule>
  </conditionalFormatting>
  <conditionalFormatting sqref="BR9:BS9 BR13:BS14 BR36:BS804 BR34:BR35 BS29:BS35 BR16:BS26 BR28:BS28 BR11:BS11 BS6:BS16 BS27">
    <cfRule type="cellIs" dxfId="389" priority="43110" operator="equal">
      <formula>"*"</formula>
    </cfRule>
    <cfRule type="cellIs" dxfId="388" priority="43111" operator="greaterThanOrEqual">
      <formula>1</formula>
    </cfRule>
    <cfRule type="cellIs" dxfId="387" priority="43112" operator="lessThan">
      <formula>1</formula>
    </cfRule>
  </conditionalFormatting>
  <conditionalFormatting sqref="BH787 BH9 BH34:BI35 BH36:BH407 BH410:BH784 BH13:BH14 BH16:BH25 BH28 BH11">
    <cfRule type="iconSet" priority="44933">
      <iconSet showValue="0">
        <cfvo type="percent" val="0"/>
        <cfvo type="num" val="1"/>
        <cfvo type="num" val="1" gte="0"/>
      </iconSet>
    </cfRule>
    <cfRule type="iconSet" priority="449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 BK40:BK44 BK55:BK804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50">
      <formula>#REF!=1</formula>
    </cfRule>
  </conditionalFormatting>
  <conditionalFormatting sqref="BP10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41: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49 BP40:BP42 BP52:BP85 BP44">
    <cfRule type="iconSet" priority="44984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60 BJ43:BK43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31" operator="equal">
      <formula>"OPORTUNIDADE"</formula>
    </cfRule>
  </conditionalFormatting>
  <conditionalFormatting sqref="Z191">
    <cfRule type="cellIs" dxfId="384" priority="529" operator="equal">
      <formula>"NÃO"</formula>
    </cfRule>
    <cfRule type="cellIs" dxfId="383" priority="530" operator="equal">
      <formula>"SIM"</formula>
    </cfRule>
  </conditionalFormatting>
  <conditionalFormatting sqref="Z193">
    <cfRule type="cellIs" dxfId="382" priority="528" operator="equal">
      <formula>"OPORTUNIDADE"</formula>
    </cfRule>
  </conditionalFormatting>
  <conditionalFormatting sqref="Z193">
    <cfRule type="cellIs" dxfId="381" priority="526" operator="equal">
      <formula>"NÃO"</formula>
    </cfRule>
    <cfRule type="cellIs" dxfId="380" priority="527" operator="equal">
      <formula>"SIM"</formula>
    </cfRule>
  </conditionalFormatting>
  <conditionalFormatting sqref="BP181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21" operator="equal">
      <formula>"OPORTUNIDADE"</formula>
    </cfRule>
  </conditionalFormatting>
  <conditionalFormatting sqref="Y191">
    <cfRule type="cellIs" dxfId="378" priority="519" operator="equal">
      <formula>"NÃO"</formula>
    </cfRule>
    <cfRule type="cellIs" dxfId="377" priority="520" operator="equal">
      <formula>"SIM"</formula>
    </cfRule>
  </conditionalFormatting>
  <conditionalFormatting sqref="Y193">
    <cfRule type="cellIs" dxfId="376" priority="518" operator="equal">
      <formula>"OPORTUNIDADE"</formula>
    </cfRule>
  </conditionalFormatting>
  <conditionalFormatting sqref="Y193">
    <cfRule type="cellIs" dxfId="375" priority="516" operator="equal">
      <formula>"NÃO"</formula>
    </cfRule>
    <cfRule type="cellIs" dxfId="374" priority="517" operator="equal">
      <formula>"SIM"</formula>
    </cfRule>
  </conditionalFormatting>
  <conditionalFormatting sqref="BP18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67" operator="equal">
      <formula>"OPORTUNIDADE"</formula>
    </cfRule>
  </conditionalFormatting>
  <conditionalFormatting sqref="Z210">
    <cfRule type="cellIs" dxfId="372" priority="465" operator="equal">
      <formula>"NÃO"</formula>
    </cfRule>
    <cfRule type="cellIs" dxfId="371" priority="466" operator="equal">
      <formula>"SIM"</formula>
    </cfRule>
  </conditionalFormatting>
  <conditionalFormatting sqref="Y210:Y214">
    <cfRule type="cellIs" dxfId="370" priority="464" operator="equal">
      <formula>"OPORTUNIDADE"</formula>
    </cfRule>
  </conditionalFormatting>
  <conditionalFormatting sqref="Y210:Y214">
    <cfRule type="cellIs" dxfId="369" priority="462" operator="equal">
      <formula>"NÃO"</formula>
    </cfRule>
    <cfRule type="cellIs" dxfId="368" priority="463" operator="equal">
      <formula>"SIM"</formula>
    </cfRule>
  </conditionalFormatting>
  <conditionalFormatting sqref="Y208">
    <cfRule type="cellIs" dxfId="367" priority="461" operator="equal">
      <formula>"OPORTUNIDADE"</formula>
    </cfRule>
  </conditionalFormatting>
  <conditionalFormatting sqref="Y208">
    <cfRule type="cellIs" dxfId="366" priority="459" operator="equal">
      <formula>"NÃO"</formula>
    </cfRule>
    <cfRule type="cellIs" dxfId="365" priority="460" operator="equal">
      <formula>"SIM"</formula>
    </cfRule>
  </conditionalFormatting>
  <conditionalFormatting sqref="Y207">
    <cfRule type="cellIs" dxfId="364" priority="458" operator="equal">
      <formula>"OPORTUNIDADE"</formula>
    </cfRule>
  </conditionalFormatting>
  <conditionalFormatting sqref="Y207">
    <cfRule type="cellIs" dxfId="363" priority="456" operator="equal">
      <formula>"NÃO"</formula>
    </cfRule>
    <cfRule type="cellIs" dxfId="362" priority="457" operator="equal">
      <formula>"SIM"</formula>
    </cfRule>
  </conditionalFormatting>
  <conditionalFormatting sqref="Y206">
    <cfRule type="cellIs" dxfId="361" priority="455" operator="equal">
      <formula>"OPORTUNIDADE"</formula>
    </cfRule>
  </conditionalFormatting>
  <conditionalFormatting sqref="Y206">
    <cfRule type="cellIs" dxfId="360" priority="453" operator="equal">
      <formula>"NÃO"</formula>
    </cfRule>
    <cfRule type="cellIs" dxfId="359" priority="454" operator="equal">
      <formula>"SIM"</formula>
    </cfRule>
  </conditionalFormatting>
  <conditionalFormatting sqref="Y205">
    <cfRule type="cellIs" dxfId="358" priority="452" operator="equal">
      <formula>"OPORTUNIDADE"</formula>
    </cfRule>
  </conditionalFormatting>
  <conditionalFormatting sqref="Y205">
    <cfRule type="cellIs" dxfId="357" priority="450" operator="equal">
      <formula>"NÃO"</formula>
    </cfRule>
    <cfRule type="cellIs" dxfId="356" priority="451" operator="equal">
      <formula>"SIM"</formula>
    </cfRule>
  </conditionalFormatting>
  <conditionalFormatting sqref="Y204">
    <cfRule type="cellIs" dxfId="355" priority="449" operator="equal">
      <formula>"OPORTUNIDADE"</formula>
    </cfRule>
  </conditionalFormatting>
  <conditionalFormatting sqref="Y204">
    <cfRule type="cellIs" dxfId="354" priority="447" operator="equal">
      <formula>"NÃO"</formula>
    </cfRule>
    <cfRule type="cellIs" dxfId="353" priority="448" operator="equal">
      <formula>"SIM"</formula>
    </cfRule>
  </conditionalFormatting>
  <conditionalFormatting sqref="Y203">
    <cfRule type="cellIs" dxfId="352" priority="446" operator="equal">
      <formula>"OPORTUNIDADE"</formula>
    </cfRule>
  </conditionalFormatting>
  <conditionalFormatting sqref="Y203">
    <cfRule type="cellIs" dxfId="351" priority="444" operator="equal">
      <formula>"NÃO"</formula>
    </cfRule>
    <cfRule type="cellIs" dxfId="350" priority="445" operator="equal">
      <formula>"SIM"</formula>
    </cfRule>
  </conditionalFormatting>
  <conditionalFormatting sqref="BQ160">
    <cfRule type="cellIs" dxfId="349" priority="439" operator="equal">
      <formula>"Produção e Intervalo"</formula>
    </cfRule>
    <cfRule type="cellIs" dxfId="348" priority="440" operator="equal">
      <formula>"Aderente"</formula>
    </cfRule>
    <cfRule type="cellIs" dxfId="347" priority="441" operator="equal">
      <formula>"Intervalo"</formula>
    </cfRule>
    <cfRule type="cellIs" dxfId="346" priority="442" operator="equal">
      <formula>"Produção"</formula>
    </cfRule>
    <cfRule type="cellIs" dxfId="345" priority="443" operator="equal">
      <formula>"ERRO"</formula>
    </cfRule>
  </conditionalFormatting>
  <conditionalFormatting sqref="BJ169:BK16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32" operator="equal">
      <formula>"OPORTUNIDADE"</formula>
    </cfRule>
  </conditionalFormatting>
  <conditionalFormatting sqref="Y221">
    <cfRule type="cellIs" dxfId="343" priority="430" operator="equal">
      <formula>"NÃO"</formula>
    </cfRule>
    <cfRule type="cellIs" dxfId="342" priority="431" operator="equal">
      <formula>"SIM"</formula>
    </cfRule>
  </conditionalFormatting>
  <conditionalFormatting sqref="Y229">
    <cfRule type="cellIs" dxfId="341" priority="426" operator="equal">
      <formula>"OPORTUNIDADE"</formula>
    </cfRule>
  </conditionalFormatting>
  <conditionalFormatting sqref="Y229">
    <cfRule type="cellIs" dxfId="340" priority="424" operator="equal">
      <formula>"NÃO"</formula>
    </cfRule>
    <cfRule type="cellIs" dxfId="339" priority="425" operator="equal">
      <formula>"SIM"</formula>
    </cfRule>
  </conditionalFormatting>
  <conditionalFormatting sqref="BP21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407" operator="equal">
      <formula>"OPORTUNIDADE"</formula>
    </cfRule>
  </conditionalFormatting>
  <conditionalFormatting sqref="Y241:Z241">
    <cfRule type="cellIs" dxfId="337" priority="405" operator="equal">
      <formula>"NÃO"</formula>
    </cfRule>
    <cfRule type="cellIs" dxfId="336" priority="406" operator="equal">
      <formula>"SIM"</formula>
    </cfRule>
  </conditionalFormatting>
  <conditionalFormatting sqref="BP22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400" operator="equal">
      <formula>"OPORTUNIDADE"</formula>
    </cfRule>
  </conditionalFormatting>
  <conditionalFormatting sqref="Z238">
    <cfRule type="cellIs" dxfId="334" priority="398" operator="equal">
      <formula>"NÃO"</formula>
    </cfRule>
    <cfRule type="cellIs" dxfId="333" priority="399" operator="equal">
      <formula>"SIM"</formula>
    </cfRule>
  </conditionalFormatting>
  <conditionalFormatting sqref="BK24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9" operator="equal">
      <formula>"OPORTUNIDADE"</formula>
    </cfRule>
  </conditionalFormatting>
  <conditionalFormatting sqref="Y6:Y7">
    <cfRule type="cellIs" dxfId="331" priority="347" operator="equal">
      <formula>"NÃO"</formula>
    </cfRule>
    <cfRule type="cellIs" dxfId="330" priority="348" operator="equal">
      <formula>"SIM"</formula>
    </cfRule>
  </conditionalFormatting>
  <conditionalFormatting sqref="Z7">
    <cfRule type="cellIs" dxfId="329" priority="333" operator="equal">
      <formula>"OPORTUNIDADE"</formula>
    </cfRule>
  </conditionalFormatting>
  <conditionalFormatting sqref="Z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AZ7">
    <cfRule type="expression" dxfId="326" priority="343">
      <formula>#REF!=1</formula>
    </cfRule>
  </conditionalFormatting>
  <conditionalFormatting sqref="BE7 U7 AY7">
    <cfRule type="cellIs" dxfId="325" priority="342" operator="equal">
      <formula>"ERRO"</formula>
    </cfRule>
  </conditionalFormatting>
  <conditionalFormatting sqref="BP7">
    <cfRule type="cellIs" dxfId="324" priority="337" operator="equal">
      <formula>"Produção e Intervalo"</formula>
    </cfRule>
    <cfRule type="cellIs" dxfId="323" priority="338" operator="equal">
      <formula>"Aderente"</formula>
    </cfRule>
    <cfRule type="cellIs" dxfId="322" priority="339" operator="equal">
      <formula>"Intervalo"</formula>
    </cfRule>
    <cfRule type="cellIs" dxfId="321" priority="340" operator="equal">
      <formula>"Produção"</formula>
    </cfRule>
    <cfRule type="cellIs" dxfId="320" priority="341" operator="equal">
      <formula>"ERRO"</formula>
    </cfRule>
  </conditionalFormatting>
  <conditionalFormatting sqref="BQ7:BR7">
    <cfRule type="cellIs" dxfId="319" priority="334" operator="equal">
      <formula>"*"</formula>
    </cfRule>
    <cfRule type="cellIs" dxfId="318" priority="335" operator="greaterThanOrEqual">
      <formula>1</formula>
    </cfRule>
    <cfRule type="cellIs" dxfId="317" priority="336" operator="lessThan">
      <formula>1</formula>
    </cfRule>
  </conditionalFormatting>
  <conditionalFormatting sqref="BH7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15" operator="equal">
      <formula>"OPORTUNIDADE"</formula>
    </cfRule>
  </conditionalFormatting>
  <conditionalFormatting sqref="Z6">
    <cfRule type="cellIs" dxfId="315" priority="313" operator="equal">
      <formula>"NÃO"</formula>
    </cfRule>
    <cfRule type="cellIs" dxfId="314" priority="314" operator="equal">
      <formula>"SIM"</formula>
    </cfRule>
  </conditionalFormatting>
  <conditionalFormatting sqref="AZ6">
    <cfRule type="expression" dxfId="313" priority="325">
      <formula>#REF!=1</formula>
    </cfRule>
  </conditionalFormatting>
  <conditionalFormatting sqref="U6 AY6 BE6">
    <cfRule type="cellIs" dxfId="312" priority="324" operator="equal">
      <formula>"ERRO"</formula>
    </cfRule>
  </conditionalFormatting>
  <conditionalFormatting sqref="BP6">
    <cfRule type="cellIs" dxfId="311" priority="319" operator="equal">
      <formula>"Produção e Intervalo"</formula>
    </cfRule>
    <cfRule type="cellIs" dxfId="310" priority="320" operator="equal">
      <formula>"Aderente"</formula>
    </cfRule>
    <cfRule type="cellIs" dxfId="309" priority="321" operator="equal">
      <formula>"Intervalo"</formula>
    </cfRule>
    <cfRule type="cellIs" dxfId="308" priority="322" operator="equal">
      <formula>"Produção"</formula>
    </cfRule>
    <cfRule type="cellIs" dxfId="307" priority="323" operator="equal">
      <formula>"ERRO"</formula>
    </cfRule>
  </conditionalFormatting>
  <conditionalFormatting sqref="BQ6:BR6">
    <cfRule type="cellIs" dxfId="306" priority="316" operator="equal">
      <formula>"*"</formula>
    </cfRule>
    <cfRule type="cellIs" dxfId="305" priority="317" operator="greaterThanOrEqual">
      <formula>1</formula>
    </cfRule>
    <cfRule type="cellIs" dxfId="304" priority="318" operator="lessThan">
      <formula>1</formula>
    </cfRule>
  </conditionalFormatting>
  <conditionalFormatting sqref="BI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97" operator="equal">
      <formula>"OPORTUNIDADE"</formula>
    </cfRule>
  </conditionalFormatting>
  <conditionalFormatting sqref="Z8">
    <cfRule type="cellIs" dxfId="302" priority="295" operator="equal">
      <formula>"NÃO"</formula>
    </cfRule>
    <cfRule type="cellIs" dxfId="301" priority="296" operator="equal">
      <formula>"SIM"</formula>
    </cfRule>
  </conditionalFormatting>
  <conditionalFormatting sqref="AZ8">
    <cfRule type="expression" dxfId="300" priority="307">
      <formula>#REF!=1</formula>
    </cfRule>
  </conditionalFormatting>
  <conditionalFormatting sqref="BE8 U8 AY8">
    <cfRule type="cellIs" dxfId="299" priority="306" operator="equal">
      <formula>"ERRO"</formula>
    </cfRule>
  </conditionalFormatting>
  <conditionalFormatting sqref="BP8">
    <cfRule type="cellIs" dxfId="298" priority="301" operator="equal">
      <formula>"Produção e Intervalo"</formula>
    </cfRule>
    <cfRule type="cellIs" dxfId="297" priority="302" operator="equal">
      <formula>"Aderente"</formula>
    </cfRule>
    <cfRule type="cellIs" dxfId="296" priority="303" operator="equal">
      <formula>"Intervalo"</formula>
    </cfRule>
    <cfRule type="cellIs" dxfId="295" priority="304" operator="equal">
      <formula>"Produção"</formula>
    </cfRule>
    <cfRule type="cellIs" dxfId="294" priority="305" operator="equal">
      <formula>"ERRO"</formula>
    </cfRule>
  </conditionalFormatting>
  <conditionalFormatting sqref="BQ8:BR8 BQ9:BQ10 BQ14:BQ16 BQ26:BQ33">
    <cfRule type="cellIs" dxfId="293" priority="298" operator="equal">
      <formula>"*"</formula>
    </cfRule>
    <cfRule type="cellIs" dxfId="292" priority="299" operator="greaterThanOrEqual">
      <formula>1</formula>
    </cfRule>
    <cfRule type="cellIs" dxfId="291" priority="300" operator="lessThan">
      <formula>1</formula>
    </cfRule>
  </conditionalFormatting>
  <conditionalFormatting sqref="BJ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93" operator="equal">
      <formula>"OPORTUNIDADE"</formula>
    </cfRule>
  </conditionalFormatting>
  <conditionalFormatting sqref="Y8">
    <cfRule type="cellIs" dxfId="289" priority="291" operator="equal">
      <formula>"NÃO"</formula>
    </cfRule>
    <cfRule type="cellIs" dxfId="288" priority="292" operator="equal">
      <formula>"SIM"</formula>
    </cfRule>
  </conditionalFormatting>
  <conditionalFormatting sqref="Z12">
    <cfRule type="cellIs" dxfId="287" priority="277" operator="equal">
      <formula>"OPORTUNIDADE"</formula>
    </cfRule>
  </conditionalFormatting>
  <conditionalFormatting sqref="Z12">
    <cfRule type="cellIs" dxfId="286" priority="275" operator="equal">
      <formula>"NÃO"</formula>
    </cfRule>
    <cfRule type="cellIs" dxfId="285" priority="276" operator="equal">
      <formula>"SIM"</formula>
    </cfRule>
  </conditionalFormatting>
  <conditionalFormatting sqref="AZ12">
    <cfRule type="expression" dxfId="284" priority="287">
      <formula>#REF!=1</formula>
    </cfRule>
  </conditionalFormatting>
  <conditionalFormatting sqref="U12 BE12">
    <cfRule type="cellIs" dxfId="283" priority="286" operator="equal">
      <formula>"ERRO"</formula>
    </cfRule>
  </conditionalFormatting>
  <conditionalFormatting sqref="BP12">
    <cfRule type="cellIs" dxfId="282" priority="281" operator="equal">
      <formula>"Produção e Intervalo"</formula>
    </cfRule>
    <cfRule type="cellIs" dxfId="281" priority="282" operator="equal">
      <formula>"Aderente"</formula>
    </cfRule>
    <cfRule type="cellIs" dxfId="280" priority="283" operator="equal">
      <formula>"Intervalo"</formula>
    </cfRule>
    <cfRule type="cellIs" dxfId="279" priority="284" operator="equal">
      <formula>"Produção"</formula>
    </cfRule>
    <cfRule type="cellIs" dxfId="278" priority="285" operator="equal">
      <formula>"ERRO"</formula>
    </cfRule>
  </conditionalFormatting>
  <conditionalFormatting sqref="BQ12:BR12">
    <cfRule type="cellIs" dxfId="277" priority="278" operator="equal">
      <formula>"*"</formula>
    </cfRule>
    <cfRule type="cellIs" dxfId="276" priority="279" operator="greaterThanOrEqual">
      <formula>1</formula>
    </cfRule>
    <cfRule type="cellIs" dxfId="275" priority="280" operator="lessThan">
      <formula>1</formula>
    </cfRule>
  </conditionalFormatting>
  <conditionalFormatting sqref="BH12">
    <cfRule type="iconSet" priority="288">
      <iconSet showValue="0">
        <cfvo type="percent" val="0"/>
        <cfvo type="num" val="1"/>
        <cfvo type="num" val="1" gte="0"/>
      </iconSet>
    </cfRule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74" operator="equal">
      <formula>"ERRO"</formula>
    </cfRule>
  </conditionalFormatting>
  <conditionalFormatting sqref="Y12">
    <cfRule type="cellIs" dxfId="273" priority="272" operator="equal">
      <formula>"OPORTUNIDADE"</formula>
    </cfRule>
  </conditionalFormatting>
  <conditionalFormatting sqref="Y12">
    <cfRule type="cellIs" dxfId="272" priority="270" operator="equal">
      <formula>"NÃO"</formula>
    </cfRule>
    <cfRule type="cellIs" dxfId="271" priority="271" operator="equal">
      <formula>"SIM"</formula>
    </cfRule>
  </conditionalFormatting>
  <conditionalFormatting sqref="Z30">
    <cfRule type="cellIs" dxfId="270" priority="255" operator="equal">
      <formula>"OPORTUNIDADE"</formula>
    </cfRule>
  </conditionalFormatting>
  <conditionalFormatting sqref="Z30">
    <cfRule type="cellIs" dxfId="269" priority="253" operator="equal">
      <formula>"NÃO"</formula>
    </cfRule>
    <cfRule type="cellIs" dxfId="268" priority="254" operator="equal">
      <formula>"SIM"</formula>
    </cfRule>
  </conditionalFormatting>
  <conditionalFormatting sqref="AZ30">
    <cfRule type="expression" dxfId="267" priority="265">
      <formula>#REF!=1</formula>
    </cfRule>
  </conditionalFormatting>
  <conditionalFormatting sqref="U30 BE30 AY30">
    <cfRule type="cellIs" dxfId="266" priority="264" operator="equal">
      <formula>"ERRO"</formula>
    </cfRule>
  </conditionalFormatting>
  <conditionalFormatting sqref="BP30">
    <cfRule type="cellIs" dxfId="265" priority="259" operator="equal">
      <formula>"Produção e Intervalo"</formula>
    </cfRule>
    <cfRule type="cellIs" dxfId="264" priority="260" operator="equal">
      <formula>"Aderente"</formula>
    </cfRule>
    <cfRule type="cellIs" dxfId="263" priority="261" operator="equal">
      <formula>"Intervalo"</formula>
    </cfRule>
    <cfRule type="cellIs" dxfId="262" priority="262" operator="equal">
      <formula>"Produção"</formula>
    </cfRule>
    <cfRule type="cellIs" dxfId="261" priority="263" operator="equal">
      <formula>"ERRO"</formula>
    </cfRule>
  </conditionalFormatting>
  <conditionalFormatting sqref="BR30">
    <cfRule type="cellIs" dxfId="260" priority="256" operator="equal">
      <formula>"*"</formula>
    </cfRule>
    <cfRule type="cellIs" dxfId="259" priority="257" operator="greaterThanOrEqual">
      <formula>1</formula>
    </cfRule>
    <cfRule type="cellIs" dxfId="258" priority="258" operator="lessThan">
      <formula>1</formula>
    </cfRule>
  </conditionalFormatting>
  <conditionalFormatting sqref="BH30">
    <cfRule type="iconSet" priority="266">
      <iconSet showValue="0">
        <cfvo type="percent" val="0"/>
        <cfvo type="num" val="1"/>
        <cfvo type="num" val="1" gte="0"/>
      </iconSet>
    </cfRule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8" operator="equal">
      <formula>"OPORTUNIDADE"</formula>
    </cfRule>
  </conditionalFormatting>
  <conditionalFormatting sqref="Z29">
    <cfRule type="cellIs" dxfId="256" priority="236" operator="equal">
      <formula>"NÃO"</formula>
    </cfRule>
    <cfRule type="cellIs" dxfId="255" priority="237" operator="equal">
      <formula>"SIM"</formula>
    </cfRule>
  </conditionalFormatting>
  <conditionalFormatting sqref="AZ29">
    <cfRule type="expression" dxfId="254" priority="248">
      <formula>#REF!=1</formula>
    </cfRule>
  </conditionalFormatting>
  <conditionalFormatting sqref="U29 BE29 AY29">
    <cfRule type="cellIs" dxfId="253" priority="247" operator="equal">
      <formula>"ERRO"</formula>
    </cfRule>
  </conditionalFormatting>
  <conditionalFormatting sqref="BP29">
    <cfRule type="cellIs" dxfId="252" priority="242" operator="equal">
      <formula>"Produção e Intervalo"</formula>
    </cfRule>
    <cfRule type="cellIs" dxfId="251" priority="243" operator="equal">
      <formula>"Aderente"</formula>
    </cfRule>
    <cfRule type="cellIs" dxfId="250" priority="244" operator="equal">
      <formula>"Intervalo"</formula>
    </cfRule>
    <cfRule type="cellIs" dxfId="249" priority="245" operator="equal">
      <formula>"Produção"</formula>
    </cfRule>
    <cfRule type="cellIs" dxfId="248" priority="246" operator="equal">
      <formula>"ERRO"</formula>
    </cfRule>
  </conditionalFormatting>
  <conditionalFormatting sqref="BR29">
    <cfRule type="cellIs" dxfId="247" priority="239" operator="equal">
      <formula>"*"</formula>
    </cfRule>
    <cfRule type="cellIs" dxfId="246" priority="240" operator="greaterThanOrEqual">
      <formula>1</formula>
    </cfRule>
    <cfRule type="cellIs" dxfId="245" priority="241" operator="lessThan">
      <formula>1</formula>
    </cfRule>
  </conditionalFormatting>
  <conditionalFormatting sqref="BH29">
    <cfRule type="iconSet" priority="249">
      <iconSet showValue="0">
        <cfvo type="percent" val="0"/>
        <cfvo type="num" val="1"/>
        <cfvo type="num" val="1" gte="0"/>
      </iconSet>
    </cfRule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32" operator="equal">
      <formula>"OPORTUNIDADE"</formula>
    </cfRule>
  </conditionalFormatting>
  <conditionalFormatting sqref="Y29:Y30">
    <cfRule type="cellIs" dxfId="243" priority="230" operator="equal">
      <formula>"NÃO"</formula>
    </cfRule>
    <cfRule type="cellIs" dxfId="242" priority="231" operator="equal">
      <formula>"SIM"</formula>
    </cfRule>
  </conditionalFormatting>
  <conditionalFormatting sqref="Z31">
    <cfRule type="cellIs" dxfId="241" priority="217" operator="equal">
      <formula>"OPORTUNIDADE"</formula>
    </cfRule>
  </conditionalFormatting>
  <conditionalFormatting sqref="Z31">
    <cfRule type="cellIs" dxfId="240" priority="215" operator="equal">
      <formula>"NÃO"</formula>
    </cfRule>
    <cfRule type="cellIs" dxfId="239" priority="216" operator="equal">
      <formula>"SIM"</formula>
    </cfRule>
  </conditionalFormatting>
  <conditionalFormatting sqref="AZ31">
    <cfRule type="expression" dxfId="238" priority="227">
      <formula>#REF!=1</formula>
    </cfRule>
  </conditionalFormatting>
  <conditionalFormatting sqref="BE31 U31 AY31:AY33">
    <cfRule type="cellIs" dxfId="237" priority="226" operator="equal">
      <formula>"ERRO"</formula>
    </cfRule>
  </conditionalFormatting>
  <conditionalFormatting sqref="BR31">
    <cfRule type="cellIs" dxfId="236" priority="218" operator="equal">
      <formula>"*"</formula>
    </cfRule>
    <cfRule type="cellIs" dxfId="235" priority="219" operator="greaterThanOrEqual">
      <formula>1</formula>
    </cfRule>
    <cfRule type="cellIs" dxfId="234" priority="220" operator="lessThan">
      <formula>1</formula>
    </cfRule>
  </conditionalFormatting>
  <conditionalFormatting sqref="BI31:BJ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207" operator="equal">
      <formula>"OPORTUNIDADE"</formula>
    </cfRule>
  </conditionalFormatting>
  <conditionalFormatting sqref="Y31:Y33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Y15:Z15">
    <cfRule type="cellIs" dxfId="230" priority="188" operator="equal">
      <formula>"OPORTUNIDADE"</formula>
    </cfRule>
  </conditionalFormatting>
  <conditionalFormatting sqref="Y15:Z15">
    <cfRule type="cellIs" dxfId="229" priority="186" operator="equal">
      <formula>"NÃO"</formula>
    </cfRule>
    <cfRule type="cellIs" dxfId="228" priority="187" operator="equal">
      <formula>"SIM"</formula>
    </cfRule>
  </conditionalFormatting>
  <conditionalFormatting sqref="AZ15">
    <cfRule type="expression" dxfId="227" priority="198">
      <formula>#REF!=1</formula>
    </cfRule>
  </conditionalFormatting>
  <conditionalFormatting sqref="U15 BE15 AY15">
    <cfRule type="cellIs" dxfId="226" priority="197" operator="equal">
      <formula>"ERRO"</formula>
    </cfRule>
  </conditionalFormatting>
  <conditionalFormatting sqref="BR15">
    <cfRule type="cellIs" dxfId="225" priority="189" operator="equal">
      <formula>"*"</formula>
    </cfRule>
    <cfRule type="cellIs" dxfId="224" priority="190" operator="greaterThanOrEqual">
      <formula>1</formula>
    </cfRule>
    <cfRule type="cellIs" dxfId="223" priority="191" operator="lessThan">
      <formula>1</formula>
    </cfRule>
  </conditionalFormatting>
  <conditionalFormatting sqref="BJ15: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67" operator="equal">
      <formula>"OPORTUNIDADE"</formula>
    </cfRule>
  </conditionalFormatting>
  <conditionalFormatting sqref="Z32">
    <cfRule type="cellIs" dxfId="221" priority="165" operator="equal">
      <formula>"NÃO"</formula>
    </cfRule>
    <cfRule type="cellIs" dxfId="220" priority="166" operator="equal">
      <formula>"SIM"</formula>
    </cfRule>
  </conditionalFormatting>
  <conditionalFormatting sqref="AZ32">
    <cfRule type="expression" dxfId="219" priority="177">
      <formula>#REF!=1</formula>
    </cfRule>
  </conditionalFormatting>
  <conditionalFormatting sqref="BE32 U32">
    <cfRule type="cellIs" dxfId="218" priority="176" operator="equal">
      <formula>"ERRO"</formula>
    </cfRule>
  </conditionalFormatting>
  <conditionalFormatting sqref="BR32">
    <cfRule type="cellIs" dxfId="217" priority="168" operator="equal">
      <formula>"*"</formula>
    </cfRule>
    <cfRule type="cellIs" dxfId="216" priority="169" operator="greaterThanOrEqual">
      <formula>1</formula>
    </cfRule>
    <cfRule type="cellIs" dxfId="215" priority="170" operator="lessThan">
      <formula>1</formula>
    </cfRule>
  </conditionalFormatting>
  <conditionalFormatting sqref="BI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45" operator="equal">
      <formula>"OPORTUNIDADE"</formula>
    </cfRule>
  </conditionalFormatting>
  <conditionalFormatting sqref="Z33">
    <cfRule type="cellIs" dxfId="213" priority="143" operator="equal">
      <formula>"NÃO"</formula>
    </cfRule>
    <cfRule type="cellIs" dxfId="212" priority="144" operator="equal">
      <formula>"SIM"</formula>
    </cfRule>
  </conditionalFormatting>
  <conditionalFormatting sqref="AZ33">
    <cfRule type="expression" dxfId="211" priority="155">
      <formula>#REF!=1</formula>
    </cfRule>
  </conditionalFormatting>
  <conditionalFormatting sqref="BE33 U33">
    <cfRule type="cellIs" dxfId="210" priority="154" operator="equal">
      <formula>"ERRO"</formula>
    </cfRule>
  </conditionalFormatting>
  <conditionalFormatting sqref="BR33">
    <cfRule type="cellIs" dxfId="209" priority="146" operator="equal">
      <formula>"*"</formula>
    </cfRule>
    <cfRule type="cellIs" dxfId="208" priority="147" operator="greaterThanOrEqual">
      <formula>1</formula>
    </cfRule>
    <cfRule type="cellIs" dxfId="207" priority="148" operator="lessThan">
      <formula>1</formula>
    </cfRule>
  </conditionalFormatting>
  <conditionalFormatting sqref="BH33">
    <cfRule type="iconSet" priority="156">
      <iconSet showValue="0">
        <cfvo type="percent" val="0"/>
        <cfvo type="num" val="1"/>
        <cfvo type="num" val="1" gte="0"/>
      </iconSet>
    </cfRule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25" operator="equal">
      <formula>"OPORTUNIDADE"</formula>
    </cfRule>
  </conditionalFormatting>
  <conditionalFormatting sqref="Y26:Z26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AZ26">
    <cfRule type="expression" dxfId="203" priority="135">
      <formula>#REF!=1</formula>
    </cfRule>
  </conditionalFormatting>
  <conditionalFormatting sqref="U26 BE26 AY26">
    <cfRule type="cellIs" dxfId="202" priority="134" operator="equal">
      <formula>"ERRO"</formula>
    </cfRule>
  </conditionalFormatting>
  <conditionalFormatting sqref="BJ26:BK2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9">
      <iconSet showValue="0">
        <cfvo type="percent" val="0"/>
        <cfvo type="num" val="1"/>
        <cfvo type="num" val="1" gte="0"/>
      </iconSet>
    </cfRule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104" operator="equal">
      <formula>"OPORTUNIDADE"</formula>
    </cfRule>
  </conditionalFormatting>
  <conditionalFormatting sqref="Y27:Z27">
    <cfRule type="cellIs" dxfId="200" priority="102" operator="equal">
      <formula>"NÃO"</formula>
    </cfRule>
    <cfRule type="cellIs" dxfId="199" priority="103" operator="equal">
      <formula>"SIM"</formula>
    </cfRule>
  </conditionalFormatting>
  <conditionalFormatting sqref="AZ27">
    <cfRule type="expression" dxfId="198" priority="114">
      <formula>#REF!=1</formula>
    </cfRule>
  </conditionalFormatting>
  <conditionalFormatting sqref="AY27 BE27 U27">
    <cfRule type="cellIs" dxfId="197" priority="113" operator="equal">
      <formula>"ERRO"</formula>
    </cfRule>
  </conditionalFormatting>
  <conditionalFormatting sqref="BR27">
    <cfRule type="cellIs" dxfId="196" priority="105" operator="equal">
      <formula>"*"</formula>
    </cfRule>
    <cfRule type="cellIs" dxfId="195" priority="106" operator="greaterThanOrEqual">
      <formula>1</formula>
    </cfRule>
    <cfRule type="cellIs" dxfId="194" priority="107" operator="lessThan">
      <formula>1</formula>
    </cfRule>
  </conditionalFormatting>
  <conditionalFormatting sqref="BJ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9">
      <iconSet showValue="0">
        <cfvo type="percent" val="0"/>
        <cfvo type="num" val="1"/>
        <cfvo type="num" val="1" gte="0"/>
      </iconSet>
    </cfRule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8" operator="equal">
      <formula>"OPORTUNIDADE"</formula>
    </cfRule>
  </conditionalFormatting>
  <conditionalFormatting sqref="Z10">
    <cfRule type="cellIs" dxfId="192" priority="86" operator="equal">
      <formula>"NÃO"</formula>
    </cfRule>
    <cfRule type="cellIs" dxfId="191" priority="87" operator="equal">
      <formula>"SIM"</formula>
    </cfRule>
  </conditionalFormatting>
  <conditionalFormatting sqref="AZ10">
    <cfRule type="expression" dxfId="190" priority="98">
      <formula>#REF!=1</formula>
    </cfRule>
  </conditionalFormatting>
  <conditionalFormatting sqref="U10 BE10">
    <cfRule type="cellIs" dxfId="189" priority="97" operator="equal">
      <formula>"ERRO"</formula>
    </cfRule>
  </conditionalFormatting>
  <conditionalFormatting sqref="BP10">
    <cfRule type="cellIs" dxfId="188" priority="92" operator="equal">
      <formula>"Produção e Intervalo"</formula>
    </cfRule>
    <cfRule type="cellIs" dxfId="187" priority="93" operator="equal">
      <formula>"Aderente"</formula>
    </cfRule>
    <cfRule type="cellIs" dxfId="186" priority="94" operator="equal">
      <formula>"Intervalo"</formula>
    </cfRule>
    <cfRule type="cellIs" dxfId="185" priority="95" operator="equal">
      <formula>"Produção"</formula>
    </cfRule>
    <cfRule type="cellIs" dxfId="184" priority="96" operator="equal">
      <formula>"ERRO"</formula>
    </cfRule>
  </conditionalFormatting>
  <conditionalFormatting sqref="BR10">
    <cfRule type="cellIs" dxfId="183" priority="89" operator="equal">
      <formula>"*"</formula>
    </cfRule>
    <cfRule type="cellIs" dxfId="182" priority="90" operator="greaterThanOrEqual">
      <formula>1</formula>
    </cfRule>
    <cfRule type="cellIs" dxfId="181" priority="91" operator="lessThan">
      <formula>1</formula>
    </cfRule>
  </conditionalFormatting>
  <conditionalFormatting sqref="BH10">
    <cfRule type="iconSet" priority="99">
      <iconSet showValue="0">
        <cfvo type="percent" val="0"/>
        <cfvo type="num" val="1"/>
        <cfvo type="num" val="1" gte="0"/>
      </iconSet>
    </cfRule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85" operator="equal">
      <formula>"ERRO"</formula>
    </cfRule>
  </conditionalFormatting>
  <conditionalFormatting sqref="Y10">
    <cfRule type="cellIs" dxfId="179" priority="83" operator="equal">
      <formula>"OPORTUNIDADE"</formula>
    </cfRule>
  </conditionalFormatting>
  <conditionalFormatting sqref="Y1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BK1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52" operator="equal">
      <formula>"OPORTUNIDADE"</formula>
    </cfRule>
  </conditionalFormatting>
  <conditionalFormatting sqref="Z40">
    <cfRule type="cellIs" dxfId="175" priority="50" operator="equal">
      <formula>"NÃO"</formula>
    </cfRule>
    <cfRule type="cellIs" dxfId="174" priority="51" operator="equal">
      <formula>"SIM"</formula>
    </cfRule>
  </conditionalFormatting>
  <conditionalFormatting sqref="Z38">
    <cfRule type="cellIs" dxfId="173" priority="46" operator="equal">
      <formula>"OPORTUNIDADE"</formula>
    </cfRule>
  </conditionalFormatting>
  <conditionalFormatting sqref="Z38">
    <cfRule type="cellIs" dxfId="172" priority="44" operator="equal">
      <formula>"NÃO"</formula>
    </cfRule>
    <cfRule type="cellIs" dxfId="171" priority="45" operator="equal">
      <formula>"SIM"</formula>
    </cfRule>
  </conditionalFormatting>
  <conditionalFormatting sqref="Z37">
    <cfRule type="cellIs" dxfId="170" priority="43" operator="equal">
      <formula>"OPORTUNIDADE"</formula>
    </cfRule>
  </conditionalFormatting>
  <conditionalFormatting sqref="Z37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39">
    <cfRule type="cellIs" dxfId="167" priority="40" operator="equal">
      <formula>"OPORTUNIDADE"</formula>
    </cfRule>
  </conditionalFormatting>
  <conditionalFormatting sqref="Z39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Z41">
    <cfRule type="cellIs" dxfId="164" priority="34" operator="equal">
      <formula>"OPORTUNIDADE"</formula>
    </cfRule>
  </conditionalFormatting>
  <conditionalFormatting sqref="Z41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45">
    <cfRule type="cellIs" dxfId="161" priority="28" operator="equal">
      <formula>"OPORTUNIDADE"</formula>
    </cfRule>
  </conditionalFormatting>
  <conditionalFormatting sqref="Z4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47">
    <cfRule type="cellIs" dxfId="158" priority="22" operator="equal">
      <formula>"OPORTUNIDADE"</formula>
    </cfRule>
  </conditionalFormatting>
  <conditionalFormatting sqref="Z47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P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4:J414 J54:J68 J7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74:D99 D55:D68 D7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F74:F99 F71 F54:F68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Z48:Z63 Z28 Z11 Z13:Z14 Z16:Z25 Z9 Z34:Z36 Z40 Z42:Z46 Z65:Z786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Y34:Y63 Z64 Y28 Y11 Y13:Y14 Y16:Y25 Y9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X52:X68 X71:X804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AB74:AB353 AB54:AB68 AB71:AB72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AC74:AC353 AC54:AC68 AC71:AC72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1213</v>
      </c>
      <c r="V1" s="290"/>
      <c r="W1" s="290"/>
    </row>
    <row r="2" spans="1:23" s="90" customFormat="1">
      <c r="A2" s="93" t="s">
        <v>1214</v>
      </c>
      <c r="B2" s="93" t="s">
        <v>1215</v>
      </c>
      <c r="C2" s="93" t="s">
        <v>511</v>
      </c>
      <c r="D2" s="94" t="s">
        <v>1064</v>
      </c>
      <c r="E2" s="94" t="s">
        <v>1065</v>
      </c>
      <c r="F2" s="94" t="s">
        <v>1216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1217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SUBSTITUIÇÃO - TRILHO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Extra</v>
      </c>
      <c r="C66" s="179" t="str">
        <f>IF(SP_NORTE!Z69="","*",SP_NORTE!Z69)</f>
        <v>P4</v>
      </c>
      <c r="D66" s="169" t="str">
        <f>IF(SP_NORTE!S69="","*",SP_NORTE!S69)</f>
        <v>SP NORTE</v>
      </c>
      <c r="E66" s="169" t="str">
        <f>IF(SP_NORTE!T69="","*",SP_NORTE!T69)</f>
        <v>ZBV-ZTI</v>
      </c>
      <c r="F66" s="178">
        <f>IF(SP_NORTE!B69="","*",SP_NORTE!B69)</f>
        <v>45994</v>
      </c>
      <c r="G66" s="178" t="str">
        <f>IF(SP_NORTE!D69="","*",SP_NORTE!D69)</f>
        <v>V88</v>
      </c>
      <c r="H66" s="178" t="str">
        <f>IF(SP_NORTE!F69="","*",SP_NORTE!F69)</f>
        <v>MECANIZAÇÃO - MANUTENÇÃO</v>
      </c>
      <c r="I66" s="178" t="str">
        <f>IF(SP_NORTE!H69="","*",SP_NORTE!H69)</f>
        <v>ZRO</v>
      </c>
      <c r="J66" s="178" t="str">
        <f>IF(SP_NORTE!I69="","*",SP_NORTE!I69)</f>
        <v>ZRO</v>
      </c>
      <c r="K66" s="169" t="str">
        <f>IF(SP_NORTE!M69="","*",SP_NORTE!M69)</f>
        <v>ZRX</v>
      </c>
      <c r="L66" s="169" t="str">
        <f>IF(SP_NORTE!N69="","*",SP_NORTE!N69)</f>
        <v>ZRX1331</v>
      </c>
      <c r="M66" s="170">
        <f>IF(SP_NORTE!J69="","*",SP_NORTE!J69)</f>
        <v>70</v>
      </c>
      <c r="N66" s="177">
        <f>IF(SP_NORTE!K69="","*",SP_NORTE!K69)</f>
        <v>132</v>
      </c>
      <c r="O66" s="177" t="str">
        <f>IF(SP_NORTE!L69="","*",SP_NORTE!L69)</f>
        <v>-</v>
      </c>
      <c r="P66" s="176">
        <f>IF(SP_NORTE!O69="","*",SP_NORTE!O69)</f>
        <v>0.29166666666666669</v>
      </c>
      <c r="Q66" s="176">
        <f>IF(SP_NORTE!P69="","*",SP_NORTE!P69)</f>
        <v>4.1666666666666664E-2</v>
      </c>
      <c r="R66" s="178" t="str">
        <f>IF(SP_NORTE!Q69="","*",CONCATENATE(SP_NORTE!Q69," ",SP_NORTE!R69))</f>
        <v>1 BINÁRIO</v>
      </c>
      <c r="S66" s="178" t="str">
        <f>IF(SP_NORTE!V69="","*",SP_NORTE!V69)</f>
        <v>Saulo</v>
      </c>
      <c r="T66" s="178" t="str">
        <f>IF(SP_NORTE!W69="","*",SP_NORTE!W69)</f>
        <v>Manutenção</v>
      </c>
      <c r="U66" s="167">
        <f ca="1">_xlfn.XLOOKUP(G66&amp;$U$2,BS_CONTROLE[CHAVE],BS_CONTROLE[Quantidade_11],"-")</f>
        <v>0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Extra</v>
      </c>
      <c r="C67" s="179" t="str">
        <f>IF(SP_NORTE!Z70="","*",SP_NORTE!Z70)</f>
        <v>P5</v>
      </c>
      <c r="D67" s="169" t="str">
        <f>IF(SP_NORTE!S70="","*",SP_NORTE!S70)</f>
        <v>SP NORTE</v>
      </c>
      <c r="E67" s="169" t="str">
        <f>IF(SP_NORTE!T70="","*",SP_NORTE!T70)</f>
        <v>ZBV-ZTI</v>
      </c>
      <c r="F67" s="178">
        <f>IF(SP_NORTE!B70="","*",SP_NORTE!B70)</f>
        <v>45994</v>
      </c>
      <c r="G67" s="178" t="str">
        <f>IF(SP_NORTE!D70="","*",SP_NORTE!D70)</f>
        <v>V83</v>
      </c>
      <c r="H67" s="178" t="str">
        <f>IF(SP_NORTE!F70="","*",SP_NORTE!F70)</f>
        <v>MECANIZAÇÃO - MANUTENÇÃO</v>
      </c>
      <c r="I67" s="178" t="str">
        <f>IF(SP_NORTE!H70="","*",SP_NORTE!H70)</f>
        <v>ZRO</v>
      </c>
      <c r="J67" s="178" t="str">
        <f>IF(SP_NORTE!I70="","*",SP_NORTE!I70)</f>
        <v>ZRO</v>
      </c>
      <c r="K67" s="169" t="str">
        <f>IF(SP_NORTE!M70="","*",SP_NORTE!M70)</f>
        <v>ZRX</v>
      </c>
      <c r="L67" s="169" t="str">
        <f>IF(SP_NORTE!N70="","*",SP_NORTE!N70)</f>
        <v>ZRX1331</v>
      </c>
      <c r="M67" s="170">
        <f>IF(SP_NORTE!J70="","*",SP_NORTE!J70)</f>
        <v>70</v>
      </c>
      <c r="N67" s="177">
        <f>IF(SP_NORTE!K70="","*",SP_NORTE!K70)</f>
        <v>132</v>
      </c>
      <c r="O67" s="177" t="str">
        <f>IF(SP_NORTE!L70="","*",SP_NORTE!L70)</f>
        <v>-</v>
      </c>
      <c r="P67" s="176">
        <f>IF(SP_NORTE!O70="","*",SP_NORTE!O70)</f>
        <v>0.29166666666666669</v>
      </c>
      <c r="Q67" s="176">
        <f>IF(SP_NORTE!P70="","*",SP_NORTE!P70)</f>
        <v>4.1666666666666664E-2</v>
      </c>
      <c r="R67" s="178" t="str">
        <f>IF(SP_NORTE!Q70="","*",CONCATENATE(SP_NORTE!Q70," ",SP_NORTE!R70))</f>
        <v>1 BINÁRIO</v>
      </c>
      <c r="S67" s="178" t="str">
        <f>IF(SP_NORTE!V70="","*",SP_NORTE!V70)</f>
        <v>Saulo</v>
      </c>
      <c r="T67" s="178" t="str">
        <f>IF(SP_NORTE!W70="","*",SP_NORTE!W70)</f>
        <v xml:space="preserve">Manutenção 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P2</v>
      </c>
      <c r="D68" s="169" t="str">
        <f>IF(SP_NORTE!S71="","*",SP_NORTE!S71)</f>
        <v>SP NORTE</v>
      </c>
      <c r="E68" s="169" t="str">
        <f>IF(SP_NORTE!T71="","*",SP_NORTE!T71)</f>
        <v>ZBV-ZTI</v>
      </c>
      <c r="F68" s="178">
        <f>IF(SP_NORTE!B71="","*",SP_NORTE!B71)</f>
        <v>45994</v>
      </c>
      <c r="G68" s="178" t="str">
        <f>IF(SP_NORTE!D71="","*",SP_NORTE!D71)</f>
        <v>W58</v>
      </c>
      <c r="H68" s="178" t="str">
        <f>IF(SP_NORTE!F71="","*",SP_NORTE!F71)</f>
        <v>PDM - PEDRA - DESCARGA</v>
      </c>
      <c r="I68" s="178" t="str">
        <f>IF(SP_NORTE!H71="","*",SP_NORTE!H71)</f>
        <v>106109</v>
      </c>
      <c r="J68" s="178" t="str">
        <f>IF(SP_NORTE!I71="","*",SP_NORTE!I71)</f>
        <v>106109</v>
      </c>
      <c r="K68" s="169" t="str">
        <f>IF(SP_NORTE!M71="","*",SP_NORTE!M71)</f>
        <v>ZLI-ZCD</v>
      </c>
      <c r="L68" s="169">
        <f>IF(SP_NORTE!N71="","*",SP_NORTE!N71)</f>
        <v>106109</v>
      </c>
      <c r="M68" s="170">
        <f>IF(SP_NORTE!J71="","*",SP_NORTE!J71)</f>
        <v>70</v>
      </c>
      <c r="N68" s="177">
        <f>IF(SP_NORTE!K71="","*",SP_NORTE!K71)</f>
        <v>107</v>
      </c>
      <c r="O68" s="177">
        <f>IF(SP_NORTE!L71="","*",SP_NORTE!L71)</f>
        <v>102</v>
      </c>
      <c r="P68" s="176">
        <f>IF(SP_NORTE!O71="","*",SP_NORTE!O71)</f>
        <v>0.5</v>
      </c>
      <c r="Q68" s="176">
        <f>IF(SP_NORTE!P71="","*",SP_NORTE!P71)</f>
        <v>6.25E-2</v>
      </c>
      <c r="R68" s="178" t="str">
        <f>IF(SP_NORTE!Q71="","*",CONCATENATE(SP_NORTE!Q71," ",SP_NORTE!R71))</f>
        <v>7 VAGÕES</v>
      </c>
      <c r="S68" s="178" t="str">
        <f>IF(SP_NORTE!V71="","*",SP_NORTE!V71)</f>
        <v>Israel</v>
      </c>
      <c r="T68" s="178" t="str">
        <f>IF(SP_NORTE!W71="","*",SP_NORTE!W71)</f>
        <v>Descarga de pedra</v>
      </c>
      <c r="U68" s="167">
        <f ca="1">_xlfn.XLOOKUP(G68&amp;$U$2,BS_CONTROLE[CHAVE],BS_CONTROLE[Quantidade_11],"-")</f>
        <v>75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ZBV-ZTI</v>
      </c>
      <c r="F69" s="178">
        <f>IF(SP_NORTE!B72="","*",SP_NORTE!B72)</f>
        <v>45994</v>
      </c>
      <c r="G69" s="178" t="str">
        <f>IF(SP_NORTE!D72="","*",SP_NORTE!D72)</f>
        <v>KLECIO (TP-699)</v>
      </c>
      <c r="H69" s="178" t="str">
        <f>IF(SP_NORTE!F72="","*",SP_NORTE!F72)</f>
        <v>PDM - SOLDA</v>
      </c>
      <c r="I69" s="178" t="str">
        <f>IF(SP_NORTE!H72="","*",SP_NORTE!H72)</f>
        <v>ZLI1062</v>
      </c>
      <c r="J69" s="178" t="str">
        <f>IF(SP_NORTE!I72="","*",SP_NORTE!I72)</f>
        <v>-</v>
      </c>
      <c r="K69" s="169" t="str">
        <f>IF(SP_NORTE!M72="","*",SP_NORTE!M72)</f>
        <v>ZLI</v>
      </c>
      <c r="L69" s="169" t="str">
        <f>IF(SP_NORTE!N72="","*",SP_NORTE!N72)</f>
        <v>ZLI1062</v>
      </c>
      <c r="M69" s="170">
        <f>IF(SP_NORTE!J72="","*",SP_NORTE!J72)</f>
        <v>70</v>
      </c>
      <c r="N69" s="177">
        <f>IF(SP_NORTE!K72="","*",SP_NORTE!K72)</f>
        <v>104.58</v>
      </c>
      <c r="O69" s="177">
        <f>IF(SP_NORTE!L72="","*",SP_NORTE!L72)</f>
        <v>104.262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Klécio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ZBV-ZTI</v>
      </c>
      <c r="F70" s="178">
        <f>IF(SP_NORTE!B73="","*",SP_NORTE!B73)</f>
        <v>45994</v>
      </c>
      <c r="G70" s="178" t="str">
        <f>IF(SP_NORTE!D73="","*",SP_NORTE!D73)</f>
        <v>W58</v>
      </c>
      <c r="H70" s="178" t="str">
        <f>IF(SP_NORTE!F73="","*",SP_NORTE!F73)</f>
        <v>RECOLHIMENTO DE DORMENTE</v>
      </c>
      <c r="I70" s="178" t="str">
        <f>IF(SP_NORTE!H73="","*",SP_NORTE!H73)</f>
        <v>106109</v>
      </c>
      <c r="J70" s="178" t="str">
        <f>IF(SP_NORTE!I73="","*",SP_NORTE!I73)</f>
        <v>106109</v>
      </c>
      <c r="K70" s="169" t="str">
        <f>IF(SP_NORTE!M73="","*",SP_NORTE!M73)</f>
        <v>ZAC-ZSW</v>
      </c>
      <c r="L70" s="169" t="str">
        <f>IF(SP_NORTE!N73="","*",SP_NORTE!N73)</f>
        <v>ZACZSW / ZAC1/ZNOZAC1</v>
      </c>
      <c r="M70" s="170">
        <f>IF(SP_NORTE!J73="","*",SP_NORTE!J73)</f>
        <v>70</v>
      </c>
      <c r="N70" s="177">
        <f>IF(SP_NORTE!K73="","*",SP_NORTE!K73)</f>
        <v>87</v>
      </c>
      <c r="O70" s="177">
        <f>IF(SP_NORTE!L73="","*",SP_NORTE!L73)</f>
        <v>77</v>
      </c>
      <c r="P70" s="176">
        <f>IF(SP_NORTE!O73="","*",SP_NORTE!O73)</f>
        <v>0.375</v>
      </c>
      <c r="Q70" s="176">
        <f>IF(SP_NORTE!P73="","*",SP_NORTE!P73)</f>
        <v>4.1666666666666664E-2</v>
      </c>
      <c r="R70" s="178" t="str">
        <f>IF(SP_NORTE!Q73="","*",CONCATENATE(SP_NORTE!Q73," ",SP_NORTE!R73))</f>
        <v>150 Nº DE PEÇAS</v>
      </c>
      <c r="S70" s="178" t="str">
        <f>IF(SP_NORTE!V73="","*",SP_NORTE!V73)</f>
        <v>Israel</v>
      </c>
      <c r="T70" s="178" t="str">
        <f>IF(SP_NORTE!W73="","*",SP_NORTE!W73)</f>
        <v>Recolhimento de dormentes</v>
      </c>
      <c r="U70" s="167">
        <f ca="1">_xlfn.XLOOKUP(G70&amp;$U$2,BS_CONTROLE[CHAVE],BS_CONTROLE[Quantidade_11],"-")</f>
        <v>75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1218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1219</v>
      </c>
      <c r="D5" s="292"/>
      <c r="E5" s="292"/>
      <c r="F5" s="292"/>
      <c r="G5" s="292"/>
      <c r="H5" s="292"/>
      <c r="I5" s="292"/>
      <c r="J5" s="293"/>
      <c r="K5" s="294" t="s">
        <v>1220</v>
      </c>
      <c r="L5" s="295"/>
      <c r="M5" s="295"/>
      <c r="N5" s="295"/>
      <c r="O5" s="296" t="s">
        <v>1221</v>
      </c>
      <c r="P5" s="297"/>
    </row>
    <row r="6" spans="1:16" s="80" customFormat="1" ht="15" customHeight="1">
      <c r="A6" s="72" t="s">
        <v>1216</v>
      </c>
      <c r="B6" s="81" t="s">
        <v>1215</v>
      </c>
      <c r="C6" s="82" t="s">
        <v>1064</v>
      </c>
      <c r="D6" s="83" t="s">
        <v>1065</v>
      </c>
      <c r="E6" s="82" t="s">
        <v>1222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1223</v>
      </c>
      <c r="M6" s="86" t="s">
        <v>710</v>
      </c>
      <c r="N6" s="87" t="s">
        <v>1059</v>
      </c>
      <c r="O6" s="201" t="s">
        <v>1102</v>
      </c>
      <c r="P6" s="147" t="s">
        <v>1224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*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 t="str">
        <f>IF(SP_NORTE!O57="","*",SP_NORTE!O57)</f>
        <v>*</v>
      </c>
      <c r="J54" s="124" t="str">
        <f>IF(SP_NORTE!P57="","*",SP_NORTE!P57)</f>
        <v>*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*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 t="str">
        <f>IF(SP_NORTE!O58="","*",SP_NORTE!O58)</f>
        <v>*</v>
      </c>
      <c r="J55" s="124" t="str">
        <f>IF(SP_NORTE!P58="","*",SP_NORTE!P58)</f>
        <v>*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*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 t="str">
        <f>IF(SP_NORTE!O59="","*",SP_NORTE!O59)</f>
        <v>*</v>
      </c>
      <c r="J56" s="124" t="str">
        <f>IF(SP_NORTE!P59="","*",SP_NORTE!P59)</f>
        <v>*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Extra</v>
      </c>
      <c r="C66" s="89" t="str">
        <f>IF(SP_NORTE!S69="","*",SP_NORTE!S69)</f>
        <v>SP NORTE</v>
      </c>
      <c r="D66" s="89" t="str">
        <f>IF(SP_NORTE!T69="","*",SP_NORTE!T69)</f>
        <v>ZBV-ZTI</v>
      </c>
      <c r="E66" s="89" t="str">
        <f>IF(SP_NORTE!D69="","*",SP_NORTE!D69)</f>
        <v>V88</v>
      </c>
      <c r="F66" s="89" t="str">
        <f>IF(SP_NORTE!H69="","*",SP_NORTE!H69)</f>
        <v>ZRO</v>
      </c>
      <c r="G66" s="89" t="str">
        <f>IF(SP_NORTE!M69="","*",SP_NORTE!M69)</f>
        <v>ZRX</v>
      </c>
      <c r="H66" s="127">
        <f>IF(SP_NORTE!K69="","*",SP_NORTE!K69)</f>
        <v>132</v>
      </c>
      <c r="I66" s="124">
        <f>IF(SP_NORTE!O69="","*",SP_NORTE!O69)</f>
        <v>0.29166666666666669</v>
      </c>
      <c r="J66" s="124">
        <f>IF(SP_NORTE!P69="","*",SP_NORTE!P69)</f>
        <v>4.1666666666666664E-2</v>
      </c>
      <c r="K66" s="89" t="str">
        <f>IF(SP_NORTE!AK69="","*",SP_NORTE!AK69)</f>
        <v>ZRO</v>
      </c>
      <c r="L66" s="89" t="str">
        <f>IF(SP_NORTE!AM69="","*",SP_NORTE!AM69)</f>
        <v>ZRX</v>
      </c>
      <c r="M66" s="89">
        <f>IF(SP_NORTE!AP69="","*",SP_NORTE!AP69)</f>
        <v>132</v>
      </c>
      <c r="N66" s="89" t="str">
        <f>IF(SP_NORTE!AM69="","*",SP_NORTE!AM69)</f>
        <v>ZRX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Extra</v>
      </c>
      <c r="C67" s="89" t="str">
        <f>IF(SP_NORTE!S70="","*",SP_NORTE!S70)</f>
        <v>SP NORTE</v>
      </c>
      <c r="D67" s="89" t="str">
        <f>IF(SP_NORTE!T70="","*",SP_NORTE!T70)</f>
        <v>ZBV-ZTI</v>
      </c>
      <c r="E67" s="89" t="str">
        <f>IF(SP_NORTE!D70="","*",SP_NORTE!D70)</f>
        <v>V83</v>
      </c>
      <c r="F67" s="89" t="str">
        <f>IF(SP_NORTE!H70="","*",SP_NORTE!H70)</f>
        <v>ZRO</v>
      </c>
      <c r="G67" s="89" t="str">
        <f>IF(SP_NORTE!M70="","*",SP_NORTE!M70)</f>
        <v>ZRX</v>
      </c>
      <c r="H67" s="127">
        <f>IF(SP_NORTE!K70="","*",SP_NORTE!K70)</f>
        <v>132</v>
      </c>
      <c r="I67" s="124">
        <f>IF(SP_NORTE!O70="","*",SP_NORTE!O70)</f>
        <v>0.29166666666666669</v>
      </c>
      <c r="J67" s="124">
        <f>IF(SP_NORTE!P70="","*",SP_NORTE!P70)</f>
        <v>4.1666666666666664E-2</v>
      </c>
      <c r="K67" s="89" t="str">
        <f>IF(SP_NORTE!AK70="","*",SP_NORTE!AK70)</f>
        <v>ZRO</v>
      </c>
      <c r="L67" s="89" t="str">
        <f>IF(SP_NORTE!AM70="","*",SP_NORTE!AM70)</f>
        <v>ZRX</v>
      </c>
      <c r="M67" s="89">
        <f>IF(SP_NORTE!AP70="","*",SP_NORTE!AP70)</f>
        <v>132</v>
      </c>
      <c r="N67" s="89" t="str">
        <f>IF(SP_NORTE!AM70="","*",SP_NORTE!AM70)</f>
        <v>ZRX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ZBV-ZTI</v>
      </c>
      <c r="E68" s="89" t="str">
        <f>IF(SP_NORTE!D71="","*",SP_NORTE!D71)</f>
        <v>W58</v>
      </c>
      <c r="F68" s="89" t="str">
        <f>IF(SP_NORTE!H71="","*",SP_NORTE!H71)</f>
        <v>106109</v>
      </c>
      <c r="G68" s="89" t="str">
        <f>IF(SP_NORTE!M71="","*",SP_NORTE!M71)</f>
        <v>ZLI-ZCD</v>
      </c>
      <c r="H68" s="127">
        <f>IF(SP_NORTE!K71="","*",SP_NORTE!K71)</f>
        <v>107</v>
      </c>
      <c r="I68" s="124">
        <f>IF(SP_NORTE!O71="","*",SP_NORTE!O71)</f>
        <v>0.5</v>
      </c>
      <c r="J68" s="124">
        <f>IF(SP_NORTE!P71="","*",SP_NORTE!P71)</f>
        <v>6.25E-2</v>
      </c>
      <c r="K68" s="89" t="str">
        <f>IF(SP_NORTE!AK71="","*",SP_NORTE!AK71)</f>
        <v>106109</v>
      </c>
      <c r="L68" s="89" t="str">
        <f>IF(SP_NORTE!AM71="","*",SP_NORTE!AM71)</f>
        <v>ZLI-ZCD</v>
      </c>
      <c r="M68" s="89">
        <f>IF(SP_NORTE!AP71="","*",SP_NORTE!AP71)</f>
        <v>107</v>
      </c>
      <c r="N68" s="89" t="str">
        <f>IF(SP_NORTE!AM71="","*",SP_NORTE!AM71)</f>
        <v>ZLI-ZCD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ZBV-ZTI</v>
      </c>
      <c r="E69" s="89" t="str">
        <f>IF(SP_NORTE!D72="","*",SP_NORTE!D72)</f>
        <v>KLECIO (TP-699)</v>
      </c>
      <c r="F69" s="89" t="str">
        <f>IF(SP_NORTE!H72="","*",SP_NORTE!H72)</f>
        <v>ZLI1062</v>
      </c>
      <c r="G69" s="89" t="str">
        <f>IF(SP_NORTE!M72="","*",SP_NORTE!M72)</f>
        <v>ZLI</v>
      </c>
      <c r="H69" s="127">
        <f>IF(SP_NORTE!K72="","*",SP_NORTE!K72)</f>
        <v>104.58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ZLI1062</v>
      </c>
      <c r="L69" s="89" t="str">
        <f>IF(SP_NORTE!AM72="","*",SP_NORTE!AM72)</f>
        <v>ZLI</v>
      </c>
      <c r="M69" s="89">
        <f>IF(SP_NORTE!AP72="","*",SP_NORTE!AP72)</f>
        <v>104.58</v>
      </c>
      <c r="N69" s="89" t="str">
        <f>IF(SP_NORTE!AM72="","*",SP_NORTE!AM72)</f>
        <v>ZLI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ZBV-ZTI</v>
      </c>
      <c r="E70" s="89" t="str">
        <f>IF(SP_NORTE!D73="","*",SP_NORTE!D73)</f>
        <v>W58</v>
      </c>
      <c r="F70" s="89" t="str">
        <f>IF(SP_NORTE!H73="","*",SP_NORTE!H73)</f>
        <v>106109</v>
      </c>
      <c r="G70" s="89" t="str">
        <f>IF(SP_NORTE!M73="","*",SP_NORTE!M73)</f>
        <v>ZAC-ZSW</v>
      </c>
      <c r="H70" s="127">
        <f>IF(SP_NORTE!K73="","*",SP_NORTE!K73)</f>
        <v>87</v>
      </c>
      <c r="I70" s="124">
        <f>IF(SP_NORTE!O73="","*",SP_NORTE!O73)</f>
        <v>0.375</v>
      </c>
      <c r="J70" s="124">
        <f>IF(SP_NORTE!P73="","*",SP_NORTE!P73)</f>
        <v>4.1666666666666664E-2</v>
      </c>
      <c r="K70" s="89" t="str">
        <f>IF(SP_NORTE!AK73="","*",SP_NORTE!AK73)</f>
        <v>106109</v>
      </c>
      <c r="L70" s="89" t="str">
        <f>IF(SP_NORTE!AM73="","*",SP_NORTE!AM73)</f>
        <v>ZAC-ZSW</v>
      </c>
      <c r="M70" s="89">
        <f>IF(SP_NORTE!AP73="","*",SP_NORTE!AP73)</f>
        <v>87</v>
      </c>
      <c r="N70" s="89" t="str">
        <f>IF(SP_NORTE!AM73="","*",SP_NORTE!AM73)</f>
        <v>ZAC-ZSW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1225</v>
      </c>
      <c r="C2" s="132" t="s">
        <v>1049</v>
      </c>
      <c r="D2" s="82" t="s">
        <v>1051</v>
      </c>
      <c r="E2" s="82" t="s">
        <v>1226</v>
      </c>
      <c r="F2" s="110" t="s">
        <v>1227</v>
      </c>
      <c r="G2" s="82" t="s">
        <v>1228</v>
      </c>
      <c r="H2" s="82" t="s">
        <v>1229</v>
      </c>
      <c r="I2" s="82" t="s">
        <v>1230</v>
      </c>
      <c r="J2" s="82" t="s">
        <v>1231</v>
      </c>
      <c r="K2" s="84" t="s">
        <v>1232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V88</v>
      </c>
      <c r="E62" s="105" t="str">
        <f>IF(SP_NORTE!H69="","*",SP_NORTE!H69)</f>
        <v>ZRO</v>
      </c>
      <c r="F62" s="111" t="str">
        <f>IF(SP_NORTE!M69="","*",SP_NORTE!M69)</f>
        <v>ZRX</v>
      </c>
      <c r="G62" s="106" t="str">
        <f>IF(SP_NORTE!I69="","*",SP_NORTE!I69)</f>
        <v>ZRO</v>
      </c>
      <c r="H62" s="106" t="str">
        <f>IF(SP_NORTE!AB69="","*",SP_NORTE!AB69)</f>
        <v>FIXO</v>
      </c>
      <c r="I62" s="106" t="str">
        <f>IF(SP_NORTE!AC69="","*",SP_NORTE!AC69)</f>
        <v>-</v>
      </c>
      <c r="J62" s="107">
        <f>IF(SP_NORTE!AA69="","*",SP_NORTE!AA69)</f>
        <v>1</v>
      </c>
      <c r="K62" s="108">
        <f>IF(SP_NORTE!AD69="","*",SP_NORTE!AD69)</f>
        <v>0.29166666666666669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V83</v>
      </c>
      <c r="E63" s="105" t="str">
        <f>IF(SP_NORTE!H70="","*",SP_NORTE!H70)</f>
        <v>ZRO</v>
      </c>
      <c r="F63" s="111" t="str">
        <f>IF(SP_NORTE!M70="","*",SP_NORTE!M70)</f>
        <v>ZRX</v>
      </c>
      <c r="G63" s="106" t="str">
        <f>IF(SP_NORTE!I70="","*",SP_NORTE!I70)</f>
        <v>ZRO</v>
      </c>
      <c r="H63" s="106" t="str">
        <f>IF(SP_NORTE!AB70="","*",SP_NORTE!AB70)</f>
        <v>FIXO</v>
      </c>
      <c r="I63" s="106" t="str">
        <f>IF(SP_NORTE!AC70="","*",SP_NORTE!AC70)</f>
        <v>-</v>
      </c>
      <c r="J63" s="107">
        <f>IF(SP_NORTE!AA70="","*",SP_NORTE!AA70)</f>
        <v>1</v>
      </c>
      <c r="K63" s="108">
        <f>IF(SP_NORTE!AD70="","*",SP_NORTE!AD70)</f>
        <v>0.29166666666666669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W58</v>
      </c>
      <c r="E64" s="105" t="str">
        <f>IF(SP_NORTE!H71="","*",SP_NORTE!H71)</f>
        <v>106109</v>
      </c>
      <c r="F64" s="111" t="str">
        <f>IF(SP_NORTE!M71="","*",SP_NORTE!M71)</f>
        <v>ZLI-ZCD</v>
      </c>
      <c r="G64" s="106" t="str">
        <f>IF(SP_NORTE!I71="","*",SP_NORTE!I71)</f>
        <v>106109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KLECIO (TP-699)</v>
      </c>
      <c r="E65" s="105" t="str">
        <f>IF(SP_NORTE!H72="","*",SP_NORTE!H72)</f>
        <v>ZLI1062</v>
      </c>
      <c r="F65" s="111" t="str">
        <f>IF(SP_NORTE!M72="","*",SP_NORTE!M72)</f>
        <v>ZLI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W58</v>
      </c>
      <c r="E66" s="105" t="str">
        <f>IF(SP_NORTE!H73="","*",SP_NORTE!H73)</f>
        <v>106109</v>
      </c>
      <c r="F66" s="111" t="str">
        <f>IF(SP_NORTE!M73="","*",SP_NORTE!M73)</f>
        <v>ZAC-ZSW</v>
      </c>
      <c r="G66" s="106" t="str">
        <f>IF(SP_NORTE!I73="","*",SP_NORTE!I73)</f>
        <v>106109</v>
      </c>
      <c r="H66" s="106" t="str">
        <f>IF(SP_NORTE!AB73="","*",SP_NORTE!AB73)</f>
        <v>FIXO</v>
      </c>
      <c r="I66" s="106" t="str">
        <f>IF(SP_NORTE!AC73="","*",SP_NORTE!AC73)</f>
        <v>AGD ACIONAMENTO PCM</v>
      </c>
      <c r="J66" s="107" t="str">
        <f>IF(SP_NORTE!AA73="","*",SP_NORTE!AA73)</f>
        <v>2 (Lucas+Francisco)</v>
      </c>
      <c r="K66" s="108">
        <f>IF(SP_NORTE!AD73="","*",SP_NORTE!AD73)</f>
        <v>0.375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2025-12-02T14:06:48Z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