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752" documentId="8_{B6337239-1A00-434D-AAD0-422EA1FEB5AE}" xr6:coauthVersionLast="47" xr6:coauthVersionMax="47" xr10:uidLastSave="{FBDE1409-790C-4771-96CC-DBB6D099AD3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2" i="1" l="1" a="1"/>
  <c r="N482" i="1" s="1"/>
  <c r="N481" i="1" a="1"/>
  <c r="N481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M483" i="1" a="1"/>
  <c r="M483" i="1"/>
  <c r="K481" i="12" s="1"/>
  <c r="M484" i="1" a="1"/>
  <c r="M484" i="1"/>
  <c r="K482" i="12" s="1"/>
  <c r="M485" i="1" a="1"/>
  <c r="M485" i="1"/>
  <c r="K483" i="12" s="1"/>
  <c r="M486" i="1" a="1"/>
  <c r="M486" i="1"/>
  <c r="K484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L480" i="12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82" i="1" l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<sst xmlns="http://schemas.openxmlformats.org/spreadsheetml/2006/main" count="10666" uniqueCount="1667">
  <si>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</si>
  <si>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</si>
  <si>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</si>
  <si>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</si>
  <si>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</si>
  <si>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</si>
  <si>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</si>
  <si>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</si>
  <si>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</si>
  <si>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</si>
  <si>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</si>
  <si>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</si>
  <si>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</si>
  <si>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</si>
  <si>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</si>
  <si>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</si>
  <si>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</si>
  <si>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</si>
  <si>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</si>
  <si>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</si>
  <si>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</si>
  <si>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</si>
  <si>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</si>
  <si>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</si>
  <si>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</si>
  <si>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</si>
  <si>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</si>
  <si>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</si>
  <si>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</si>
  <si>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</si>
  <si>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</si>
  <si>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</si>
  <si>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</si>
  <si>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</si>
  <si>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</si>
  <si>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</si>
  <si>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</si>
  <si>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</si>
  <si>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</si>
  <si>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</si>
  <si>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</si>
  <si>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</si>
  <si>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</si>
  <si>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</si>
  <si>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</si>
  <si>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</si>
  <si>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</si>
  <si>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</si>
  <si>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</si>
  <si>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</si>
  <si>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</si>
  <si>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</si>
  <si>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</si>
  <si>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</si>
  <si>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</si>
  <si>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</si>
  <si>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</si>
  <si>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</si>
  <si>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</si>
  <si>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</si>
  <si>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</si>
  <si>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</si>
  <si>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</si>
  <si>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</si>
  <si>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</si>
  <si>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</si>
  <si>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</si>
  <si>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</si>
  <si>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</si>
  <si>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</si>
  <si>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</si>
  <si>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</si>
  <si>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</si>
  <si>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</si>
  <si>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</si>
  <si>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</si>
  <si>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</si>
  <si>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</si>
  <si>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</si>
  <si>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</si>
  <si>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</si>
  <si>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</si>
  <si>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</si>
  <si>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</si>
  <si>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</si>
  <si>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</si>
  <si>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</si>
  <si>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</si>
  <si>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</si>
  <si>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</si>
  <si>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</si>
  <si>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</si>
  <si>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</si>
  <si>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</si>
  <si>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</si>
  <si>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</si>
  <si>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</si>
  <si>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</si>
  <si>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</si>
  <si>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</si>
  <si>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</si>
  <si>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</si>
  <si>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</si>
  <si>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</si>
  <si>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</si>
  <si>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</si>
  <si>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</si>
  <si>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</si>
  <si>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</si>
  <si>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</si>
  <si>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</si>
  <si>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</si>
  <si>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</si>
  <si>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</si>
  <si>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</si>
  <si>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</si>
  <si>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</si>
  <si>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</si>
  <si>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</si>
  <si>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</si>
  <si>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</si>
  <si>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</si>
  <si>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</si>
  <si>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</si>
  <si>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</si>
  <si>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</si>
  <si>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</si>
  <si>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</si>
  <si>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</si>
  <si>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</si>
  <si>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</si>
  <si>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</si>
  <si>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</si>
  <si>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</si>
  <si>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</si>
  <si>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</si>
  <si>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</si>
  <si>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</si>
  <si>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</si>
  <si>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</si>
  <si>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</si>
  <si>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</si>
  <si>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</si>
  <si>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</si>
  <si>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</si>
  <si>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</si>
  <si>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</si>
  <si>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</si>
  <si>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</si>
  <si>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</si>
  <si>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</si>
  <si>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</si>
  <si>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</si>
  <si>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</si>
  <si>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</si>
  <si>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</si>
  <si>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</si>
  <si>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</si>
  <si>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</si>
  <si>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</si>
  <si>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</si>
  <si>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</si>
  <si>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</si>
  <si>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</si>
  <si>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</si>
  <si>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</si>
  <si>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</si>
  <si>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</si>
  <si>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</si>
  <si>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</si>
  <si>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</si>
  <si>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</si>
  <si>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</si>
  <si>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</si>
  <si>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</si>
  <si>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</si>
  <si>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</si>
  <si>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</si>
  <si>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</si>
  <si>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</si>
  <si>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</si>
  <si>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</si>
  <si>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</si>
  <si>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</si>
  <si>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</si>
  <si>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</si>
  <si>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</si>
  <si>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</si>
  <si>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</si>
  <si>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</si>
  <si>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</si>
  <si>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</si>
  <si>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</si>
  <si>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</si>
  <si>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</si>
  <si>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</si>
  <si>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</si>
  <si>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</si>
  <si>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</si>
  <si>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</si>
  <si>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</si>
  <si>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</si>
  <si>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</si>
  <si>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</si>
  <si>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</si>
  <si>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</si>
  <si>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</si>
  <si>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</si>
  <si>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</si>
  <si>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</si>
  <si>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</si>
  <si>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</si>
  <si>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</si>
  <si>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</si>
  <si>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</si>
  <si>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</si>
  <si>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</si>
  <si>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</si>
  <si>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</si>
  <si>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</si>
  <si>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</si>
  <si>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</si>
  <si>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</si>
  <si>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</si>
  <si>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</si>
  <si>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</si>
  <si>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</si>
  <si>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</si>
  <si>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</si>
  <si>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</si>
  <si>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</si>
  <si>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</si>
  <si>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</si>
  <si>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</si>
  <si>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</si>
  <si>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</si>
  <si>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</si>
  <si>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</si>
  <si>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</si>
  <si>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</si>
  <si>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</si>
  <si>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</si>
  <si>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</si>
  <si>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</si>
  <si>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</si>
  <si>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</si>
  <si>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</si>
  <si>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</si>
  <si>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</si>
  <si>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</si>
  <si>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</si>
  <si>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</si>
  <si>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</si>
  <si>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</si>
  <si>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</si>
  <si>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</si>
  <si>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</si>
  <si>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</si>
  <si>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</si>
  <si>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</si>
  <si>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</si>
  <si>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</si>
  <si>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</si>
  <si>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</si>
  <si>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</si>
  <si>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</si>
  <si>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</si>
  <si>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</si>
  <si>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</si>
  <si>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</si>
  <si>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</si>
  <si>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</si>
  <si>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</si>
  <si>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</si>
  <si>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</si>
  <si>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</si>
  <si>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</si>
  <si>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</si>
  <si>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</si>
  <si>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</si>
  <si>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</si>
  <si>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</si>
  <si>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</si>
  <si>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</si>
  <si>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</si>
  <si>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</si>
  <si>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</si>
  <si>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</si>
  <si>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</si>
  <si>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</si>
  <si>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</si>
  <si>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</si>
  <si>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</si>
  <si>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</si>
  <si>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</si>
  <si>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</si>
  <si>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</si>
  <si>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</si>
  <si>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</si>
  <si>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</si>
  <si>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</si>
  <si>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</si>
  <si>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</si>
  <si>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</si>
  <si>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</si>
  <si>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</si>
  <si>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</si>
  <si>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</si>
  <si>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</si>
  <si>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</si>
  <si>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</si>
  <si>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</si>
  <si>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</si>
  <si>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</si>
  <si>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</si>
  <si>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</si>
  <si>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</si>
  <si>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</si>
  <si>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</si>
  <si>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</si>
  <si>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</si>
  <si>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</si>
  <si>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</si>
  <si>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</si>
  <si>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</si>
  <si>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</si>
  <si>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</si>
  <si>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</si>
  <si>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</si>
  <si>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</si>
  <si>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</si>
  <si>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</si>
  <si>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</si>
  <si>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</si>
  <si>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</si>
  <si>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</si>
  <si>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</si>
  <si>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</si>
  <si>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</si>
  <si>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</si>
  <si>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</si>
  <si>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</si>
  <si>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</si>
  <si>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</si>
  <si>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</si>
  <si>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</si>
  <si>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</si>
  <si>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</si>
  <si>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</si>
  <si>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</si>
  <si>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</si>
  <si>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</si>
  <si>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</si>
  <si>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</si>
  <si>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</si>
  <si>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</si>
  <si>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</si>
  <si>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</si>
  <si>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</si>
  <si>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</si>
  <si>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</si>
  <si>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</si>
  <si>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</si>
  <si>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</si>
  <si>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</si>
  <si>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</si>
  <si>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</si>
  <si>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</si>
  <si>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</si>
  <si>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</si>
  <si>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</si>
  <si>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</si>
  <si>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</si>
  <si>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</si>
  <si>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</si>
  <si>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</si>
  <si>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</si>
  <si>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</si>
  <si>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</si>
  <si>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</si>
  <si>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</si>
  <si>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</si>
  <si>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</si>
  <si>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</si>
  <si>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</si>
  <si>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</si>
  <si>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</si>
  <si>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</si>
  <si>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</si>
  <si>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</si>
  <si>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</si>
  <si>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</si>
  <si>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</si>
  <si>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</si>
  <si>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</si>
  <si>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</si>
  <si>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</si>
  <si>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</si>
  <si>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</si>
  <si>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</si>
  <si>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</si>
  <si>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</si>
  <si>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</si>
  <si>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</si>
  <si>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</si>
  <si>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</si>
  <si>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</si>
  <si>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</si>
  <si>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</si>
  <si>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</si>
  <si>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</si>
  <si>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</si>
  <si>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</si>
  <si>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</si>
  <si>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</si>
  <si>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</si>
  <si>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</si>
  <si>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</si>
  <si>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</si>
  <si>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</si>
  <si>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</si>
  <si>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</si>
  <si>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</si>
  <si>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</si>
  <si>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</si>
  <si>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</si>
  <si>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</si>
  <si>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</si>
  <si>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</si>
  <si>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</si>
  <si>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</si>
  <si>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</si>
  <si>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</si>
  <si>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</si>
  <si>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</si>
  <si>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</si>
  <si>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</si>
  <si>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</si>
  <si>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</si>
  <si>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</si>
  <si>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</si>
  <si>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</si>
  <si>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</si>
  <si>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</si>
  <si>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</si>
  <si>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</si>
  <si>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</si>
  <si>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</si>
  <si>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</si>
  <si>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</si>
  <si>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</si>
  <si>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</si>
  <si>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</si>
  <si>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</si>
  <si>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</si>
  <si>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</si>
  <si>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</si>
  <si>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</si>
  <si>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</si>
  <si>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</si>
  <si>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</si>
  <si>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</si>
  <si>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</si>
  <si>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</si>
  <si>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</si>
  <si>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</si>
  <si>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</si>
  <si>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</si>
  <si>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</si>
  <si>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</si>
  <si>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</si>
  <si>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</si>
  <si>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</si>
  <si>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</si>
  <si>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</si>
  <si>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</si>
  <si>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</si>
  <si>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</si>
  <si>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</si>
  <si>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</si>
  <si>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</si>
  <si>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</si>
  <si>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</si>
  <si>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</si>
  <si>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</si>
  <si>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</si>
  <si>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</si>
  <si>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</si>
  <si>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</si>
  <si>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</si>
  <si>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</si>
  <si>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</si>
  <si>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</si>
  <si>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</si>
  <si>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</si>
  <si>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</si>
  <si>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</si>
  <si>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</si>
  <si>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</si>
  <si>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</si>
  <si>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</si>
  <si>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</si>
  <si>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</si>
  <si>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</si>
  <si>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</si>
  <si>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</si>
  <si>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</si>
  <si>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</si>
  <si>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</si>
  <si>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</si>
  <si>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</si>
  <si>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</si>
  <si>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</si>
  <si>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</si>
  <si>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</si>
  <si>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</si>
  <si>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</si>
  <si>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</si>
  <si>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</si>
  <si>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</si>
  <si>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</si>
  <si>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</si>
  <si>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</si>
  <si>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</si>
  <si>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</si>
  <si>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</si>
  <si>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</si>
  <si>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</si>
  <si>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</si>
  <si>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</si>
  <si>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</si>
  <si>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</si>
  <si>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</si>
  <si>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</si>
  <si>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</si>
  <si>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</si>
  <si>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</si>
  <si>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</si>
  <si>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</si>
  <si>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</si>
  <si>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</si>
  <si>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</si>
  <si>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</si>
  <si>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</si>
  <si>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</si>
  <si>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</si>
  <si>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</si>
  <si>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</si>
  <si>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</si>
  <si>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</si>
  <si>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</si>
  <si>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</si>
  <si>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</si>
  <si>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</si>
  <si>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</si>
  <si>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</si>
  <si>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</si>
  <si>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</si>
  <si>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</si>
  <si>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</si>
  <si>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</si>
  <si>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</si>
  <si>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</si>
  <si>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</si>
  <si>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</si>
  <si>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</si>
  <si>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</si>
  <si>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</si>
  <si>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</si>
  <si>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</si>
  <si>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</si>
  <si>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</si>
  <si>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</si>
  <si>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</si>
  <si>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</si>
  <si>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</si>
  <si>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</si>
  <si>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</si>
  <si>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</si>
  <si>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</si>
  <si>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</si>
  <si>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</si>
  <si>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</si>
  <si>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</si>
  <si>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</si>
  <si>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</si>
  <si>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</si>
  <si>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</si>
  <si>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</si>
  <si>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</si>
  <si>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</si>
  <si>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</si>
  <si>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</si>
  <si>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</si>
  <si>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</si>
  <si>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</si>
  <si>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</si>
  <si>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</si>
  <si>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</si>
  <si>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</si>
  <si>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</si>
  <si>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</si>
  <si>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</si>
  <si>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</si>
  <si>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</si>
  <si>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</si>
  <si>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</si>
  <si>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</si>
  <si>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</si>
  <si>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</si>
  <si>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</si>
  <si>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</si>
  <si>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</si>
  <si>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</si>
  <si>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</si>
  <si>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</si>
  <si>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</si>
  <si>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</si>
  <si>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</si>
  <si>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</si>
  <si>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</si>
  <si>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</si>
  <si>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</si>
  <si>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</si>
  <si>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</si>
  <si>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</si>
  <si>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</si>
  <si>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</si>
  <si>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</si>
  <si>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</si>
  <si>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</si>
  <si>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</si>
  <si>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</si>
  <si>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</si>
  <si>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</si>
  <si>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</si>
  <si>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</si>
  <si>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</si>
  <si>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</si>
  <si>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</si>
  <si>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</si>
  <si>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</si>
  <si>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</si>
  <si>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</si>
  <si>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</si>
  <si>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</si>
  <si>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</si>
  <si>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</si>
  <si>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</si>
  <si>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</si>
  <si>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</si>
  <si>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</si>
  <si>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</si>
  <si>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</si>
  <si>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</si>
  <si>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</si>
  <si>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</si>
  <si>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</si>
  <si>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</si>
  <si>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</si>
  <si>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</si>
  <si>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</si>
  <si>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</si>
  <si>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</si>
  <si>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</si>
  <si>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</si>
  <si>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</si>
  <si>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</si>
  <si>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</si>
  <si>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</si>
  <si>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</si>
  <si>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</si>
  <si>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</si>
  <si>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</si>
  <si>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</si>
  <si>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</si>
  <si>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</si>
  <si>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</si>
  <si>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</si>
  <si>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</si>
  <si>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</si>
  <si>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</si>
  <si>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</si>
  <si>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</si>
  <si>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</si>
  <si>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</si>
  <si>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</si>
  <si>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</si>
  <si>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</si>
  <si>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</si>
  <si>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</si>
  <si>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</si>
  <si>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</si>
  <si>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</si>
  <si>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</si>
  <si>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</si>
  <si>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</si>
  <si>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</si>
  <si>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</si>
  <si>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</si>
  <si>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</si>
  <si>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</si>
  <si>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</si>
  <si>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</si>
  <si>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</si>
  <si>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</si>
  <si>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</si>
  <si>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</si>
  <si>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</si>
  <si>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</si>
  <si>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</si>
  <si>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</si>
  <si>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</si>
  <si>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</si>
  <si>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</si>
  <si>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</si>
  <si>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</si>
  <si>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</si>
  <si>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</si>
  <si>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</si>
  <si>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</si>
  <si>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</si>
  <si>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</si>
  <si>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</si>
  <si>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</si>
  <si>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</si>
  <si>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</si>
  <si>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</si>
  <si>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</si>
  <si>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</si>
  <si>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</si>
  <si>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</si>
  <si>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</si>
  <si>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</si>
  <si>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</si>
  <si>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</si>
  <si>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</si>
  <si>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</si>
  <si>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</si>
  <si>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</si>
  <si>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</si>
  <si>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</si>
  <si>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</si>
  <si>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</si>
  <si>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</si>
  <si>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</si>
  <si>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</si>
  <si>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</si>
  <si>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</si>
  <si>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</si>
  <si>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</si>
  <si>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</si>
  <si>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</si>
  <si>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</si>
  <si>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</si>
  <si>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</si>
  <si>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</si>
  <si>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</si>
  <si>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</si>
  <si>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</si>
  <si>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</si>
  <si>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</si>
  <si>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</si>
  <si>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</si>
  <si>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</si>
  <si>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</si>
  <si>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</si>
  <si>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</si>
  <si>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</si>
  <si>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</si>
  <si>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</si>
  <si>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</si>
  <si>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</si>
  <si>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</si>
  <si>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</si>
  <si>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</si>
  <si>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</si>
  <si>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</si>
  <si>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</si>
  <si>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</si>
  <si>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</si>
  <si>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</si>
  <si>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</si>
  <si>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</si>
  <si>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</si>
  <si>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</si>
  <si>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</si>
  <si>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</si>
  <si>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</si>
  <si>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</si>
  <si>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</si>
  <si>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</si>
  <si>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</si>
  <si>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</si>
  <si>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</si>
  <si>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</si>
  <si>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</si>
  <si>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</si>
  <si>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</si>
  <si>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</si>
  <si>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</si>
  <si>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</si>
  <si>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</si>
  <si>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</si>
  <si>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</si>
  <si>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</si>
  <si>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</si>
  <si>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</si>
  <si>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</si>
  <si>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</si>
  <si>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</si>
  <si>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</si>
  <si>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</si>
  <si>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</si>
  <si>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</si>
  <si>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</si>
  <si>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</si>
  <si>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</si>
  <si>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</si>
  <si>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</si>
  <si>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</si>
  <si>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</si>
  <si>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</si>
  <si>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</si>
  <si>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</si>
  <si>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</si>
  <si>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</si>
  <si>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</si>
  <si>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</si>
  <si>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</si>
  <si>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</si>
  <si>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</si>
  <si>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</si>
  <si>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</si>
  <si>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</si>
  <si>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</si>
  <si>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</si>
  <si>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</si>
  <si>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</si>
  <si>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</si>
  <si>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</si>
  <si>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</si>
  <si>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</si>
  <si>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</si>
  <si>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</si>
  <si>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</si>
  <si>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</si>
  <si>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</si>
  <si>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</si>
  <si>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</si>
  <si>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</si>
  <si>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</si>
  <si>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</si>
  <si>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</si>
  <si>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</si>
  <si>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</si>
  <si>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</si>
  <si>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</si>
  <si>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</si>
  <si>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</si>
  <si>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</si>
  <si>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</si>
  <si>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</si>
  <si>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</si>
  <si>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</si>
  <si>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</si>
  <si>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</si>
  <si>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</si>
  <si>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</si>
  <si>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</si>
  <si>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</si>
  <si>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</si>
  <si>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</si>
  <si>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</si>
  <si>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</si>
  <si>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</si>
  <si>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</si>
  <si>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</si>
  <si>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</si>
  <si>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</si>
  <si>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</si>
  <si>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</si>
  <si>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</si>
  <si>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</si>
  <si>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</si>
  <si>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</si>
  <si>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</si>
  <si>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</si>
  <si>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</si>
  <si>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</si>
  <si>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</si>
  <si>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</si>
  <si>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</si>
  <si>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</si>
  <si>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</si>
  <si>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</si>
  <si>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</si>
  <si>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</si>
  <si>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</si>
  <si>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</si>
  <si>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</si>
  <si>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</si>
  <si>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</si>
  <si>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</si>
  <si>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</si>
  <si>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</si>
  <si>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</si>
  <si>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</si>
  <si>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</si>
  <si>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</si>
  <si>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</si>
  <si>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</si>
  <si>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</si>
  <si>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</si>
  <si>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</si>
  <si>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</si>
  <si>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</si>
  <si>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</si>
  <si>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</si>
  <si>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</si>
  <si>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</si>
  <si>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</si>
  <si>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</si>
  <si>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</si>
  <si>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</si>
  <si>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</si>
  <si>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</si>
  <si>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</si>
  <si>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</si>
  <si>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</si>
  <si>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</si>
  <si>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</si>
  <si>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</si>
  <si>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</si>
  <si>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</si>
  <si>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</si>
  <si>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</si>
  <si>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</si>
  <si>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</si>
  <si>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</si>
  <si>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</si>
  <si>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</si>
  <si>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</si>
  <si>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</si>
  <si>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</si>
  <si>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</si>
  <si>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</si>
  <si>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</si>
  <si>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</si>
  <si>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</si>
  <si>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</si>
  <si>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</si>
  <si>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</si>
  <si>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</si>
  <si>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</si>
  <si>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</si>
  <si>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</si>
  <si>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</si>
  <si>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</si>
  <si>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</si>
  <si>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</si>
  <si>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</si>
  <si>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</si>
  <si>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</si>
  <si>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</si>
  <si>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</si>
  <si>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</si>
  <si>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</si>
  <si>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</si>
  <si>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</si>
  <si>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</si>
  <si>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</si>
  <si>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</si>
  <si>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</si>
  <si>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</si>
  <si>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</si>
  <si>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</si>
  <si>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</si>
  <si>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</si>
  <si>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</si>
  <si>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</si>
  <si>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</si>
  <si>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</si>
  <si>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</si>
  <si>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</si>
  <si>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</si>
  <si>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</si>
  <si>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</si>
  <si>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</si>
  <si>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</si>
  <si>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</si>
  <si>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</si>
  <si>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</si>
  <si>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</si>
  <si>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</si>
  <si>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</si>
  <si>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</si>
  <si>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</si>
  <si>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</si>
  <si>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</si>
  <si>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</si>
  <si>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</si>
  <si>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</si>
  <si>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</si>
  <si>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</si>
  <si>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</si>
  <si>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</si>
  <si>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</si>
  <si>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</si>
  <si>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</si>
  <si>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</si>
  <si>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</si>
  <si>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</si>
  <si>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</si>
  <si>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</si>
  <si>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</si>
  <si>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</si>
  <si>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</si>
  <si>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</si>
  <si>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</si>
  <si>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</si>
  <si>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</si>
  <si>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</si>
  <si>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</si>
  <si>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</si>
  <si>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</si>
  <si>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</si>
  <si>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</si>
  <si>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</si>
  <si>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</si>
  <si>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</si>
  <si>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</si>
  <si>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</si>
  <si>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</si>
  <si>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</si>
  <si>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</si>
  <si>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</si>
  <si>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</si>
  <si>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</si>
  <si>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</si>
  <si>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</si>
  <si>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</si>
  <si>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</si>
  <si>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</si>
  <si>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</si>
  <si>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</si>
  <si>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</si>
  <si>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</si>
  <si>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</si>
  <si>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</si>
  <si>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</si>
  <si>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</si>
  <si>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</si>
  <si>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</si>
  <si>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</si>
  <si>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</si>
  <si>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</si>
  <si>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</si>
  <si>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</si>
  <si>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</si>
  <si>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</si>
  <si>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</si>
  <si>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</si>
  <si>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</si>
  <si>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</si>
  <si>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</si>
  <si>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</si>
  <si>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</si>
  <si>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</si>
  <si>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</si>
  <si>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</si>
  <si>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</si>
  <si>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</si>
  <si>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</si>
  <si>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</si>
  <si>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</si>
  <si>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</si>
  <si>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</si>
  <si>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</si>
  <si>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</si>
  <si>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</si>
  <si>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</si>
  <si>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</si>
  <si>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</si>
  <si>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</si>
  <si>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</si>
  <si>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</si>
  <si>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</si>
  <si>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</si>
  <si>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</si>
  <si>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</si>
  <si>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</si>
  <si>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</si>
  <si>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</si>
  <si>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</si>
  <si>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</si>
  <si>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</si>
  <si>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</si>
  <si>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</si>
  <si>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</si>
  <si>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</si>
  <si>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</si>
  <si>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</si>
  <si>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</si>
  <si>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</si>
  <si>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</si>
  <si>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</si>
  <si>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</si>
  <si>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</si>
  <si>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</si>
  <si>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</si>
  <si>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</si>
  <si>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</si>
  <si>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</si>
  <si>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</si>
  <si>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</si>
  <si>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</si>
  <si>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</si>
  <si>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</si>
  <si>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</si>
  <si>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</si>
  <si>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</si>
  <si>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</si>
  <si>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</si>
  <si>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</si>
  <si>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</si>
  <si>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</si>
  <si>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</si>
  <si>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</si>
  <si>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</si>
  <si>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</si>
  <si>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</si>
  <si>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</si>
  <si>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</si>
  <si>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</si>
  <si>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</si>
  <si>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</si>
  <si>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</si>
  <si>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</si>
  <si>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</si>
  <si>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</si>
  <si>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</si>
  <si>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</si>
  <si>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</si>
  <si>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</si>
  <si>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</si>
  <si>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</si>
  <si>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</si>
  <si>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</si>
  <si>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</si>
  <si>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</si>
  <si>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</si>
  <si>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</si>
  <si>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</si>
  <si>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</si>
  <si>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</si>
  <si>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</si>
  <si>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</si>
  <si>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</si>
  <si>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</si>
  <si>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</si>
  <si>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</si>
  <si>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</si>
  <si>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</si>
  <si>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</si>
  <si>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</si>
  <si>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</si>
  <si>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</si>
  <si>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</si>
  <si>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</si>
  <si>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</si>
  <si>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</si>
  <si>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</si>
  <si>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</si>
  <si>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</si>
  <si>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</si>
  <si>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</si>
  <si>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</si>
  <si>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</si>
  <si>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</si>
  <si>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</si>
  <si>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</si>
  <si>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</si>
  <si>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</si>
  <si>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</si>
  <si>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</si>
  <si>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</si>
  <si>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</si>
  <si>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</si>
  <si>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</si>
  <si>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</si>
  <si>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</si>
  <si>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</si>
  <si>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</si>
  <si>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</si>
  <si>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</si>
  <si>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</si>
  <si>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</si>
  <si>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</si>
  <si>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</si>
  <si>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</si>
  <si>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</si>
  <si>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</si>
  <si>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</si>
  <si>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</si>
  <si>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</si>
  <si>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</si>
  <si>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</si>
  <si>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</si>
  <si>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</si>
  <si>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</si>
  <si>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</si>
  <si>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</si>
  <si>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</si>
  <si>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</si>
  <si>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</si>
  <si>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</si>
  <si>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</si>
  <si>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</si>
  <si>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</si>
  <si>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</si>
  <si>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</si>
  <si>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</si>
  <si>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</si>
  <si>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</si>
  <si>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</si>
  <si>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</si>
  <si>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</si>
  <si>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</si>
  <si>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</si>
  <si>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</si>
  <si>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</si>
  <si>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</si>
  <si>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</si>
  <si>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</si>
  <si>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</si>
  <si>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</si>
  <si>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</si>
  <si>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</si>
  <si>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</si>
  <si>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</si>
  <si>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</si>
  <si>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</si>
  <si>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</si>
  <si>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</si>
  <si>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</si>
  <si>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</si>
  <si>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</si>
  <si>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</si>
  <si>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</si>
  <si>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</si>
  <si>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</si>
  <si>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</si>
  <si>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</si>
  <si>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</si>
  <si>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</si>
  <si>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</si>
  <si>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</si>
  <si>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</si>
  <si>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</si>
  <si>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</si>
  <si>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</si>
  <si>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</si>
  <si>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</si>
  <si>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</si>
  <si>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</si>
  <si>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</si>
  <si>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</si>
  <si>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</si>
  <si>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</si>
  <si>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</si>
  <si>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</si>
  <si>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</si>
  <si>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</si>
  <si>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</si>
  <si>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</si>
  <si>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</si>
  <si>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</si>
  <si>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</si>
  <si>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</si>
  <si>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</si>
  <si>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</si>
  <si>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</si>
  <si>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</si>
  <si>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</si>
  <si>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</si>
  <si>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</si>
  <si>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</si>
  <si>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</si>
  <si>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</si>
  <si>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</si>
  <si>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</si>
  <si>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</si>
  <si>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</si>
  <si>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</si>
  <si>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</si>
  <si>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</si>
  <si>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</si>
  <si>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</si>
  <si>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</si>
  <si>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</si>
  <si>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</si>
  <si>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</si>
  <si>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</si>
  <si>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</si>
  <si>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</si>
  <si>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</si>
  <si>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</si>
  <si>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</si>
  <si>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</si>
  <si>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</si>
  <si>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</si>
  <si>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</si>
  <si>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</si>
  <si>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</si>
  <si>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</si>
  <si>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</si>
  <si>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</si>
  <si>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</si>
  <si>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</si>
  <si>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</si>
  <si>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</si>
  <si>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</si>
  <si>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</si>
  <si>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</si>
  <si>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</si>
  <si>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</si>
  <si>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</si>
  <si>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</si>
  <si>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</si>
  <si>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</si>
  <si>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</si>
  <si>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</si>
  <si>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</si>
  <si>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</si>
  <si>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</si>
  <si>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</si>
  <si>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</si>
  <si>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</si>
  <si>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</si>
  <si>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</si>
  <si>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</si>
  <si>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</si>
  <si>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</si>
  <si>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</si>
  <si>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</si>
  <si>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</si>
  <si>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</si>
  <si>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</si>
  <si>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</si>
  <si>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</si>
  <si>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</si>
  <si>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</si>
  <si>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</si>
  <si>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</si>
  <si>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</si>
  <si>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</si>
  <si>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</si>
  <si>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</si>
  <si>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</si>
  <si>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</si>
  <si>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</si>
  <si>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</si>
  <si>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</si>
  <si>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</si>
  <si>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</si>
  <si>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</si>
  <si>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</si>
  <si>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</si>
  <si>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</si>
  <si>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</si>
  <si>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</si>
  <si>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</si>
  <si>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</si>
  <si>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</si>
  <si>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</si>
  <si>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</si>
  <si>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</si>
  <si>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</si>
  <si>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</si>
  <si>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</si>
  <si>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</si>
  <si>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</si>
  <si>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</si>
  <si>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</si>
  <si>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</si>
  <si>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</si>
  <si>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</si>
  <si>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</si>
  <si>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</si>
  <si>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</si>
  <si>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</si>
  <si>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</si>
  <si>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</si>
  <si>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</si>
  <si>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</si>
  <si>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</si>
  <si>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</si>
  <si>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</si>
  <si>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</si>
  <si>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</si>
  <si>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</si>
  <si>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</si>
  <si>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</si>
  <si>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</si>
  <si>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</si>
  <si>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</si>
  <si>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</si>
  <si>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</si>
  <si>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</si>
  <si>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</si>
  <si>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</si>
  <si>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</si>
  <si>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</si>
  <si>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</si>
  <si>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</si>
  <si>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</si>
  <si>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</si>
  <si>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</si>
  <si>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</si>
  <si>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</si>
  <si>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</si>
  <si>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</si>
  <si>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</si>
  <si>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</si>
  <si>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</si>
  <si>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</si>
  <si>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</si>
  <si>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</si>
  <si>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</si>
  <si>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</si>
  <si>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</si>
  <si>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</si>
  <si>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</si>
  <si>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</si>
  <si>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</si>
  <si>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</si>
  <si>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</si>
  <si>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</si>
  <si>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</si>
  <si>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</si>
  <si>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</si>
  <si>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</si>
  <si>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</si>
  <si>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</si>
  <si>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</si>
  <si>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</si>
  <si>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</si>
  <si>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</si>
  <si>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</si>
  <si>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</si>
  <si>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</si>
  <si>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</si>
  <si>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</si>
  <si>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</si>
  <si>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</si>
  <si>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</si>
  <si>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</si>
  <si>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</si>
  <si>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</si>
  <si>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</si>
  <si>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</si>
  <si>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</si>
  <si>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</si>
  <si>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</si>
  <si>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</si>
  <si>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</si>
  <si>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</si>
  <si>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</si>
  <si>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</si>
  <si>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</si>
  <si>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</si>
  <si>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</si>
  <si>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</si>
  <si>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</si>
  <si>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</si>
  <si>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</si>
  <si>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</si>
  <si>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</si>
  <si>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</si>
  <si>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</si>
  <si>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</si>
  <si>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</si>
  <si>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</si>
  <si>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</si>
  <si>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</si>
  <si>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</si>
  <si>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</si>
  <si>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</si>
  <si>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</si>
  <si>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</si>
  <si>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</si>
  <si>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</si>
  <si>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</si>
  <si>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</si>
  <si>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</si>
  <si>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</si>
  <si>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</si>
  <si>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</si>
  <si>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</si>
  <si>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</si>
  <si>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</si>
  <si>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</si>
  <si>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</si>
  <si>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</si>
  <si>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</si>
  <si>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</si>
  <si>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</si>
  <si>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</si>
  <si>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</si>
  <si>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</si>
  <si>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</si>
  <si>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</si>
  <si>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</si>
  <si>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</si>
  <si>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</si>
  <si>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</si>
  <si>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</si>
  <si>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</si>
  <si>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</si>
  <si>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</si>
  <si>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</si>
  <si>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</si>
  <si>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</si>
  <si>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</si>
  <si>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</si>
  <si>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</si>
  <si>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</si>
  <si>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</si>
  <si>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</si>
  <si>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</si>
  <si>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</si>
  <si>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</si>
  <si>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</si>
  <si>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</si>
  <si>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</si>
  <si>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</si>
  <si>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</si>
  <si>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</si>
  <si>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</si>
  <si>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</si>
  <si>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</si>
  <si>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</si>
  <si>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</si>
  <si>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</si>
  <si>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</si>
  <si>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</si>
  <si>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</si>
  <si>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</si>
  <si>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</si>
  <si>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</si>
  <si>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</si>
  <si>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</si>
  <si>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</si>
  <si>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</si>
  <si>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</si>
  <si>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</si>
  <si>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</si>
  <si>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</si>
  <si>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</si>
  <si>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</si>
  <si>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</si>
  <si>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</si>
  <si>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</si>
  <si>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</si>
  <si>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</si>
  <si>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</si>
  <si>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</si>
  <si>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</si>
  <si>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</si>
  <si>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</si>
  <si>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</si>
  <si>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</si>
  <si>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Oportunidade após i40</t>
  </si>
  <si>
    <t>TP Pronto às 10h10 no km 153+300 em ZGA1541 para alívio de tensão / Oportunidade após B57 às 11h00</t>
  </si>
  <si>
    <t>TP Pronto às 10h10 no km 153+300 em ZGA1541 para alívio de tensão / Em intervalo 12h29 - 13h59</t>
  </si>
  <si>
    <t>AG. TP Pronto para alinhamento de intervalo</t>
  </si>
  <si>
    <t>TP Pronto às 09h45 no km 192+632 ao km 192+507 em 198ZFY para subst. de Jacaré / Em iervalo 11h17 - 13h17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</si>
  <si>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</si>
  <si>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</si>
  <si>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</si>
  <si>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</si>
  <si>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</si>
  <si>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</si>
  <si>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</si>
  <si>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</si>
  <si>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</si>
  <si>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Ag. livrada do M84, prev. 13h30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</si>
  <si>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</si>
  <si>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</si>
  <si>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</si>
  <si>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</si>
  <si>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1 Liverson</t>
  </si>
  <si>
    <t>Solicitado MC1 às 06h44, autorizado na VIA às 07h10 / Em inspeção R7D entre ZPT-ZEM</t>
  </si>
  <si>
    <t>Em intervalo na sombra do intervalo da MOD / 08h08 - 13h38</t>
  </si>
  <si>
    <t>TP em preparação do local de trabalho, aguardo pronto para alinhamento de intervalo na oportunidade</t>
  </si>
  <si>
    <t>TP Pronto às 10h30 no km 115+600 em 117ZGM2 para limpeza de lastro / Sem oportunidade até o momento</t>
  </si>
  <si>
    <t>Felipe / Valmir</t>
  </si>
  <si>
    <t>Troca de jacaré lado norte de ZEJ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</si>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</sst>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</filters>
    </filterColumn>
    <filterColumn colId="3">
      <filters>
        <filter val="MOD ZGP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25" activePane="bottomRight" state="frozen"/>
      <selection pane="bottomRight" activeCell="A482" sqref="A4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1544</v>
      </c>
      <c r="AL423" s="258" t="str">
        <f>IF(BS_CONTROLE[[#This Row],[Local - Encerramento]]=0, "-", BS_CONTROLE[[#This Row],[Local - Encerramento]])</f>
        <v>ZQBZBV</v>
      </c>
      <c r="AM423" s="258" t="s">
        <v>1545</v>
      </c>
      <c r="AN423" s="258" t="s">
        <v>1545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1546</v>
      </c>
      <c r="BK423" s="17" t="s">
        <v>1547</v>
      </c>
      <c r="BL423" s="16"/>
      <c r="BM423" s="15" t="s">
        <v>690</v>
      </c>
      <c r="BN423" s="15" t="s">
        <v>690</v>
      </c>
      <c r="BO423" s="165" t="s">
        <v>690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1548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1549</v>
      </c>
      <c r="BK425" s="17" t="s">
        <v>1549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1549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1550</v>
      </c>
      <c r="BK426" s="17" t="s">
        <v>1550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1550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1550</v>
      </c>
      <c r="BK427" s="17" t="s">
        <v>1550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1550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1550</v>
      </c>
      <c r="BK428" s="17" t="s">
        <v>1550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1550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1550</v>
      </c>
      <c r="BK429" s="17" t="s">
        <v>1550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1550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1550</v>
      </c>
      <c r="BK430" s="17" t="s">
        <v>1550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1550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1550</v>
      </c>
      <c r="BK431" s="17" t="s">
        <v>1550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1550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1551</v>
      </c>
      <c r="BK432" s="17" t="s">
        <v>1552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1552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1553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1553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1554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1555</v>
      </c>
      <c r="BK439" s="17" t="s">
        <v>1556</v>
      </c>
      <c r="BL439" s="16"/>
      <c r="BM439" s="15" t="s">
        <v>690</v>
      </c>
      <c r="BN439" s="15" t="s">
        <v>690</v>
      </c>
      <c r="BO439" s="165" t="s">
        <v>690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1557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1558</v>
      </c>
      <c r="BK441" s="17" t="s">
        <v>1559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1559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1560</v>
      </c>
      <c r="BK442" s="17" t="s">
        <v>1560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1560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1561</v>
      </c>
      <c r="BK443" s="17" t="s">
        <v>1561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1561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1562</v>
      </c>
      <c r="BK444" s="17" t="s">
        <v>1562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1562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1208</v>
      </c>
      <c r="J448" s="217">
        <v>49</v>
      </c>
      <c r="K448" s="217">
        <v>203</v>
      </c>
      <c r="L448" s="217" t="s">
        <v>317</v>
      </c>
      <c r="M448" s="204" t="s">
        <v>1563</v>
      </c>
      <c r="N448" s="204" t="s">
        <v>1564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928</v>
      </c>
      <c r="W448" s="261" t="s">
        <v>950</v>
      </c>
      <c r="X448" s="218" t="s">
        <v>666</v>
      </c>
      <c r="Y448" s="158" t="s">
        <v>669</v>
      </c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/>
      <c r="AT448" s="39"/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1565</v>
      </c>
      <c r="BK448" s="17" t="s">
        <v>1565</v>
      </c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 t="s">
        <v>669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1566</v>
      </c>
      <c r="BK449" s="17" t="s">
        <v>1567</v>
      </c>
      <c r="BL449" s="16"/>
      <c r="BM449" s="15" t="s">
        <v>690</v>
      </c>
      <c r="BN449" s="15" t="s">
        <v>690</v>
      </c>
      <c r="BO449" s="165" t="s">
        <v>690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 t="s">
        <v>669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1568</v>
      </c>
      <c r="BK450" s="17" t="s">
        <v>1568</v>
      </c>
      <c r="BL450" s="16"/>
      <c r="BM450" s="15" t="s">
        <v>690</v>
      </c>
      <c r="BN450" s="15" t="s">
        <v>690</v>
      </c>
      <c r="BO450" s="165" t="s">
        <v>690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1569</v>
      </c>
      <c r="X451" s="218" t="s">
        <v>666</v>
      </c>
      <c r="Y451" s="158" t="s">
        <v>669</v>
      </c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1570</v>
      </c>
      <c r="BK451" s="17" t="s">
        <v>1571</v>
      </c>
      <c r="BL451" s="16"/>
      <c r="BM451" s="15" t="s">
        <v>696</v>
      </c>
      <c r="BN451" s="15" t="s">
        <v>696</v>
      </c>
      <c r="BO451" s="165" t="s">
        <v>696</v>
      </c>
      <c r="BP451" s="17" t="s">
        <v>1571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 t="s">
        <v>669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1572</v>
      </c>
      <c r="BK452" s="17" t="s">
        <v>1573</v>
      </c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 t="s">
        <v>669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0.58263888888888893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6.25E-2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1574</v>
      </c>
      <c r="BK453" s="17" t="s">
        <v>1575</v>
      </c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</v>
      </c>
      <c r="BR453" s="19">
        <f>IF(OR(B453="",F453=""),"*",AY453/P453)</f>
        <v>1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559</v>
      </c>
      <c r="E454" s="294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80" t="str">
        <f>IF(BS_CONTROLE[[#This Row],[Local - Partida]]=0, "-", BS_CONTROLE[[#This Row],[Local - Partida]])</f>
        <v>189ZFY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ZXP-ZFY</v>
      </c>
      <c r="AN454" s="280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-</v>
      </c>
      <c r="BG454" s="16"/>
      <c r="BH454" s="17">
        <v>2</v>
      </c>
      <c r="BI454" s="17"/>
      <c r="BJ454" s="284" t="s">
        <v>1576</v>
      </c>
      <c r="BK454" s="17" t="s">
        <v>1577</v>
      </c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/>
      </c>
    </row>
    <row r="455" spans="1:72" hidden="1">
      <c r="A455" s="167" t="str">
        <f t="shared" ref="A455:A518" si="51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 t="s">
        <v>669</v>
      </c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4" t="s">
        <v>1578</v>
      </c>
      <c r="BK456" s="17" t="s">
        <v>1579</v>
      </c>
      <c r="BL456" s="16"/>
      <c r="BM456" s="15" t="s">
        <v>696</v>
      </c>
      <c r="BN456" s="15" t="s">
        <v>696</v>
      </c>
      <c r="BO456" s="165" t="s">
        <v>696</v>
      </c>
      <c r="BP456" s="17" t="s">
        <v>1579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1580</v>
      </c>
      <c r="X458" s="52" t="s">
        <v>661</v>
      </c>
      <c r="Y458" s="158" t="s">
        <v>660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1581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4" t="s">
        <v>1582</v>
      </c>
      <c r="BK458" s="284" t="s">
        <v>1583</v>
      </c>
      <c r="BL458" s="16"/>
      <c r="BM458" s="15" t="s">
        <v>688</v>
      </c>
      <c r="BN458" s="15" t="s">
        <v>707</v>
      </c>
      <c r="BO458" s="165" t="s">
        <v>780</v>
      </c>
      <c r="BP458" s="284" t="s">
        <v>1583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1584</v>
      </c>
      <c r="X459" s="52" t="s">
        <v>661</v>
      </c>
      <c r="Y459" s="158" t="s">
        <v>660</v>
      </c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4" t="s">
        <v>1582</v>
      </c>
      <c r="BK459" s="284" t="s">
        <v>1583</v>
      </c>
      <c r="BL459" s="16"/>
      <c r="BM459" s="15" t="s">
        <v>688</v>
      </c>
      <c r="BN459" s="15" t="s">
        <v>707</v>
      </c>
      <c r="BO459" s="165" t="s">
        <v>780</v>
      </c>
      <c r="BP459" s="284" t="s">
        <v>1583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1585</v>
      </c>
      <c r="X460" s="52" t="s">
        <v>661</v>
      </c>
      <c r="Y460" s="158" t="s">
        <v>660</v>
      </c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4" t="s">
        <v>1582</v>
      </c>
      <c r="BK460" s="284" t="s">
        <v>1583</v>
      </c>
      <c r="BL460" s="16"/>
      <c r="BM460" s="15" t="s">
        <v>688</v>
      </c>
      <c r="BN460" s="15" t="s">
        <v>707</v>
      </c>
      <c r="BO460" s="165" t="s">
        <v>780</v>
      </c>
      <c r="BP460" s="284" t="s">
        <v>1583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 t="s">
        <v>669</v>
      </c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17" t="s">
        <v>1586</v>
      </c>
      <c r="BK463" s="17" t="s">
        <v>1587</v>
      </c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 t="s">
        <v>669</v>
      </c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4" t="s">
        <v>1588</v>
      </c>
      <c r="BK464" s="284" t="s">
        <v>1589</v>
      </c>
      <c r="BL464" s="16"/>
      <c r="BM464" s="15" t="s">
        <v>690</v>
      </c>
      <c r="BN464" s="15" t="s">
        <v>690</v>
      </c>
      <c r="BO464" s="165" t="s">
        <v>690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1590</v>
      </c>
      <c r="X465" s="52" t="s">
        <v>661</v>
      </c>
      <c r="Y465" s="158" t="s">
        <v>660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0.56805555555555554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0.22916666666666663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4" t="s">
        <v>1591</v>
      </c>
      <c r="BK465" s="284" t="s">
        <v>1591</v>
      </c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0.54999999999999993</v>
      </c>
      <c r="BS465" s="19">
        <f>IF(OR(B465="",F465=""),"*",BA465/Q465)</f>
        <v>1</v>
      </c>
      <c r="BT465" s="225" t="str">
        <f t="shared" si="48"/>
        <v/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 t="s">
        <v>660</v>
      </c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4" t="s">
        <v>1591</v>
      </c>
      <c r="BK466" s="284" t="s">
        <v>1591</v>
      </c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</v>
      </c>
      <c r="BR466" s="19">
        <f>IF(OR(B466="",F466=""),"*",AY466/P466)</f>
        <v>1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 t="s">
        <v>660</v>
      </c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4" t="s">
        <v>1591</v>
      </c>
      <c r="BK467" s="284" t="s">
        <v>1591</v>
      </c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</v>
      </c>
      <c r="BR467" s="19">
        <f>IF(OR(B467="",F467=""),"*",AY467/P467)</f>
        <v>1</v>
      </c>
      <c r="BS467" s="19">
        <f>IF(OR(B467="",F467=""),"*",BA467/Q467)</f>
        <v>0</v>
      </c>
      <c r="BT467" s="225" t="str">
        <f t="shared" si="48"/>
        <v/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 t="s">
        <v>669</v>
      </c>
      <c r="Z468" s="158"/>
      <c r="AA468" s="144" t="s">
        <v>1592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4" t="s">
        <v>1593</v>
      </c>
      <c r="BK468" s="284" t="s">
        <v>1593</v>
      </c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</v>
      </c>
      <c r="BR468" s="19">
        <f>IF(OR(B468="",F468=""),"*",AY468/P468)</f>
        <v>1.0000000000000004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 t="s">
        <v>669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0.33888888888888891</v>
      </c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ERRO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4" t="s">
        <v>1594</v>
      </c>
      <c r="BK469" s="284" t="s">
        <v>1594</v>
      </c>
      <c r="BL469" s="16"/>
      <c r="BM469" s="15"/>
      <c r="BN469" s="15"/>
      <c r="BO469" s="165"/>
      <c r="BP469" s="18"/>
      <c r="BQ469" s="13" t="e">
        <f>IF(AND(BR469&lt;1,BS469&lt;1),"Produção e Intervalo",IF(BR469&lt;1,"Intervalo",IF(BS469&lt;1,"Produção","Aderente")))</f>
        <v>#VALUE!</v>
      </c>
      <c r="BR469" s="19" t="e">
        <f>IF(OR(B469="",F469=""),"*",AY469/P469)</f>
        <v>#VALUE!</v>
      </c>
      <c r="BS469" s="19">
        <f>IF(OR(B469="",F469=""),"*",BA469/Q469)</f>
        <v>0</v>
      </c>
      <c r="BT469" s="225" t="str">
        <f t="shared" si="48"/>
        <v/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 t="s">
        <v>669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0.33888888888888891</v>
      </c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ERRO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4" t="s">
        <v>1594</v>
      </c>
      <c r="BK470" s="284" t="s">
        <v>1594</v>
      </c>
      <c r="BL470" s="16"/>
      <c r="BM470" s="15"/>
      <c r="BN470" s="15"/>
      <c r="BO470" s="165"/>
      <c r="BP470" s="18"/>
      <c r="BQ470" s="13" t="e">
        <f>IF(AND(BR470&lt;1,BS470&lt;1),"Produção e Intervalo",IF(BR470&lt;1,"Intervalo",IF(BS470&lt;1,"Produção","Aderente")))</f>
        <v>#VALUE!</v>
      </c>
      <c r="BR470" s="19" t="e">
        <f>IF(OR(B470="",F470=""),"*",AY470/P470)</f>
        <v>#VALUE!</v>
      </c>
      <c r="BS470" s="19">
        <f>IF(OR(B470="",F470=""),"*",BA470/Q470)</f>
        <v>0</v>
      </c>
      <c r="BT470" s="225" t="str">
        <f t="shared" si="48"/>
        <v/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581</v>
      </c>
      <c r="E471" s="294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962</v>
      </c>
      <c r="W471" s="277" t="s">
        <v>932</v>
      </c>
      <c r="X471" s="52" t="s">
        <v>666</v>
      </c>
      <c r="Y471" s="158" t="s">
        <v>669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284" t="s">
        <v>1595</v>
      </c>
      <c r="BK471" s="284" t="s">
        <v>1596</v>
      </c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1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>EDSON (TP-780)46011</v>
      </c>
      <c r="B474" s="168">
        <v>46011</v>
      </c>
      <c r="C474" s="8"/>
      <c r="D474" s="218" t="s">
        <v>588</v>
      </c>
      <c r="E474" s="314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1103</v>
      </c>
      <c r="W474" s="277" t="s">
        <v>935</v>
      </c>
      <c r="X474" s="52" t="s">
        <v>666</v>
      </c>
      <c r="Y474" s="158"/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ZYU</v>
      </c>
      <c r="AN474" s="280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/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/>
      </c>
    </row>
    <row r="475" spans="1:72" hidden="1">
      <c r="A475" s="167" t="str">
        <f t="shared" si="51"/>
        <v>ROGÉRIO (TP-730)46011</v>
      </c>
      <c r="B475" s="168">
        <v>46011</v>
      </c>
      <c r="C475" s="8"/>
      <c r="D475" s="52" t="s">
        <v>637</v>
      </c>
      <c r="E475" s="294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1100</v>
      </c>
      <c r="W475" s="277" t="s">
        <v>935</v>
      </c>
      <c r="X475" s="52" t="s">
        <v>666</v>
      </c>
      <c r="Y475" s="158"/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ZYU</v>
      </c>
      <c r="AN475" s="280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/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/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608</v>
      </c>
      <c r="E476" s="294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924</v>
      </c>
      <c r="W476" s="277" t="s">
        <v>935</v>
      </c>
      <c r="X476" s="52" t="s">
        <v>666</v>
      </c>
      <c r="Y476" s="158"/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ZER-170</v>
      </c>
      <c r="AN476" s="280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0</v>
      </c>
      <c r="AZ476" s="14"/>
      <c r="BA476" s="72"/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Produção e Intervalo</v>
      </c>
      <c r="BR476" s="19">
        <f>IF(OR(B476="",F476=""),"*",AY476/P476)</f>
        <v>0</v>
      </c>
      <c r="BS476" s="19">
        <f>IF(OR(B476="",F476=""),"*",BA476/Q476)</f>
        <v>0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572</v>
      </c>
      <c r="E477" s="294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924</v>
      </c>
      <c r="W477" s="277" t="s">
        <v>1111</v>
      </c>
      <c r="X477" s="52" t="s">
        <v>666</v>
      </c>
      <c r="Y477" s="158"/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ZGA</v>
      </c>
      <c r="AN477" s="280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0</v>
      </c>
      <c r="AZ477" s="14"/>
      <c r="BA477" s="72"/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Produção e Intervalo</v>
      </c>
      <c r="BR477" s="19">
        <f>IF(OR(B477="",F477=""),"*",AY477/P477)</f>
        <v>0</v>
      </c>
      <c r="BS477" s="19">
        <f>IF(OR(B477="",F477=""),"*",BA477/Q477)</f>
        <v>0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>VALMIR (TF-678)46011</v>
      </c>
      <c r="B479" s="168">
        <v>46011</v>
      </c>
      <c r="C479" s="8"/>
      <c r="D479" s="52" t="s">
        <v>642</v>
      </c>
      <c r="E479" s="295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1597</v>
      </c>
      <c r="W479" s="277" t="s">
        <v>1598</v>
      </c>
      <c r="X479" s="52" t="s">
        <v>666</v>
      </c>
      <c r="Y479" s="158"/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ZEM-ZEJ</v>
      </c>
      <c r="AN479" s="280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/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W6146011</v>
      </c>
      <c r="B481" s="168">
        <v>46011</v>
      </c>
      <c r="C481" s="8"/>
      <c r="D481" s="52" t="s">
        <v>541</v>
      </c>
      <c r="E481" s="314">
        <v>91</v>
      </c>
      <c r="F481" s="172" t="s">
        <v>331</v>
      </c>
      <c r="G481" s="9" t="str">
        <f>IF(D481="","*",VLOOKUP(F481,BS_ATIVIDADE[#All],3,FALSE))</f>
        <v>OUTROS</v>
      </c>
      <c r="H481" s="173" t="s">
        <v>143</v>
      </c>
      <c r="I481" s="173" t="s">
        <v>143</v>
      </c>
      <c r="J481" s="217">
        <v>92</v>
      </c>
      <c r="K481" s="217">
        <v>83.7</v>
      </c>
      <c r="L481" s="217" t="s">
        <v>317</v>
      </c>
      <c r="M481" s="204" t="s">
        <v>961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1" s="173">
        <v>0.3125</v>
      </c>
      <c r="P481" s="173">
        <v>4.1666666666666664E-2</v>
      </c>
      <c r="Q481" s="217">
        <v>1</v>
      </c>
      <c r="R481" s="10" t="str">
        <f>IFERROR(_xlfn.XLOOKUP(F481, BS_ATIVIDADE[ATIVIDADE],BS_ATIVIDADE[UNIDADE] ), "*")</f>
        <v>BINÁRIO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962</v>
      </c>
      <c r="W481" s="261" t="s">
        <v>1125</v>
      </c>
      <c r="X481" s="218" t="s">
        <v>661</v>
      </c>
      <c r="Y481" s="158"/>
      <c r="Z481" s="158"/>
      <c r="AA481" s="84">
        <v>1</v>
      </c>
      <c r="AB481" s="71" t="s">
        <v>657</v>
      </c>
      <c r="AC481" s="71" t="s">
        <v>652</v>
      </c>
      <c r="AD481" s="173">
        <v>0.27083333333333331</v>
      </c>
      <c r="AE481" s="84">
        <v>7663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DESLOCAMENTO</v>
      </c>
      <c r="AJ481" s="9" t="str">
        <f>IF(D481="","*",VLOOKUP(AI481,BS_ATIVIDADE[#Data],3,FALSE))</f>
        <v>OUTROS</v>
      </c>
      <c r="AK481" s="280" t="str">
        <f>IF(BS_CONTROLE[[#This Row],[Local - Partida]]=0, "-", BS_CONTROLE[[#This Row],[Local - Partida]])</f>
        <v>K67ZEV1</v>
      </c>
      <c r="AL481" s="280" t="str">
        <f>IF(BS_CONTROLE[[#This Row],[Local - Encerramento]]=0, "-", BS_CONTROLE[[#This Row],[Local - Encerramento]])</f>
        <v>K67ZEV1</v>
      </c>
      <c r="AM481" s="280" t="str">
        <f>IF(BS_CONTROLE[[#This Row],[Entre - Estações]]=0, "-", BS_CONTROLE[[#This Row],[Entre - Estações]])</f>
        <v>ZEV-ZXW</v>
      </c>
      <c r="AN481" s="280" t="str">
        <f>IF(BS_CONTROLE[[#This Row],[SB]]=0, "-", BS_CONTROLE[[#This Row],[SB]])</f>
        <v>K84ZXW2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83.7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/>
      <c r="BB481" s="10" t="str">
        <f>IFERROR(_xlfn.XLOOKUP(AI481, BS_ATIVIDADE[ATIVIDADE],BS_ATIVIDADE[UNIDADE] ), "*")</f>
        <v>BINÁRIO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Moisés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/>
      </c>
    </row>
    <row r="482" spans="1:72" hidden="1">
      <c r="A482" s="167" t="str">
        <f t="shared" si="51"/>
        <v>W6246011</v>
      </c>
      <c r="B482" s="168">
        <v>46011</v>
      </c>
      <c r="C482" s="8"/>
      <c r="D482" s="52" t="s">
        <v>542</v>
      </c>
      <c r="E482" s="294">
        <v>476</v>
      </c>
      <c r="F482" s="172" t="s">
        <v>331</v>
      </c>
      <c r="G482" s="9" t="str">
        <f>IF(D482="","*",VLOOKUP(F482,BS_ATIVIDADE[#All],3,FALSE))</f>
        <v>OUTROS</v>
      </c>
      <c r="H482" s="173" t="s">
        <v>178</v>
      </c>
      <c r="I482" s="173" t="s">
        <v>955</v>
      </c>
      <c r="J482" s="217">
        <v>54</v>
      </c>
      <c r="K482" s="217">
        <v>83.7</v>
      </c>
      <c r="L482" s="217" t="s">
        <v>317</v>
      </c>
      <c r="M482" s="204" t="s">
        <v>980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ZEV</v>
      </c>
      <c r="V482" s="198" t="s">
        <v>962</v>
      </c>
      <c r="W482" s="261" t="s">
        <v>1125</v>
      </c>
      <c r="X482" s="218" t="s">
        <v>661</v>
      </c>
      <c r="Y482" s="158"/>
      <c r="Z482" s="158"/>
      <c r="AA482" s="217">
        <v>1</v>
      </c>
      <c r="AB482" s="172" t="s">
        <v>657</v>
      </c>
      <c r="AC482" s="172" t="s">
        <v>652</v>
      </c>
      <c r="AD482" s="316">
        <v>0.27083333333333331</v>
      </c>
      <c r="AE482" s="217">
        <v>9038</v>
      </c>
      <c r="AF482" s="217" t="s">
        <v>317</v>
      </c>
      <c r="AG482" s="217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80" t="str">
        <f>IF(BS_CONTROLE[[#This Row],[Local - Partida]]=0, "-", BS_CONTROLE[[#This Row],[Local - Partida]])</f>
        <v>ZPT1051</v>
      </c>
      <c r="AL482" s="280" t="str">
        <f>IF(BS_CONTROLE[[#This Row],[Local - Encerramento]]=0, "-", BS_CONTROLE[[#This Row],[Local - Encerramento]])</f>
        <v>ZPTZDR</v>
      </c>
      <c r="AM482" s="280" t="str">
        <f>IF(BS_CONTROLE[[#This Row],[Entre - Estações]]=0, "-", BS_CONTROLE[[#This Row],[Entre - Estações]])</f>
        <v>ZPT-ZXW</v>
      </c>
      <c r="AN482" s="280" t="str">
        <f>IF(BS_CONTROLE[[#This Row],[SB]]=0, "-", BS_CONTROLE[[#This Row],[SB]])</f>
        <v>K84ZXW1</v>
      </c>
      <c r="AO482" s="259">
        <f>IF(BS_CONTROLE[[#This Row],[SUB]]=0, "-", BS_CONTROLE[[#This Row],[SUB]])</f>
        <v>54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0</v>
      </c>
      <c r="AZ482" s="14"/>
      <c r="BA482" s="72"/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ZEV</v>
      </c>
      <c r="BF482" s="261" t="str">
        <f>IF(BS_CONTROLE[[#This Row],[Responsavel pelo boletim]]=0, "-", BS_CONTROLE[[#This Row],[Responsavel pelo boletim]])</f>
        <v>Moisés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Produção e Intervalo</v>
      </c>
      <c r="BR482" s="19">
        <f>IF(OR(B482="",F482=""),"*",AY482/P482)</f>
        <v>0</v>
      </c>
      <c r="BS482" s="19">
        <f>IF(OR(B482="",F482=""),"*",BA482/Q482)</f>
        <v>0</v>
      </c>
      <c r="BT482" s="225" t="str">
        <f t="shared" si="53"/>
        <v/>
      </c>
    </row>
    <row r="483" spans="1:72" hidden="1">
      <c r="A483" s="167" t="str">
        <f t="shared" si="51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3"/>
        <v/>
      </c>
    </row>
    <row r="484" spans="1:72" hidden="1">
      <c r="A484" s="167" t="str">
        <f t="shared" si="51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3"/>
        <v/>
      </c>
    </row>
    <row r="485" spans="1:72" hidden="1">
      <c r="A485" s="167" t="str">
        <f t="shared" si="51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3"/>
        <v/>
      </c>
    </row>
    <row r="486" spans="1:72" hidden="1">
      <c r="A486" s="167" t="str">
        <f t="shared" si="51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3"/>
        <v/>
      </c>
    </row>
    <row r="487" spans="1:72" hidden="1">
      <c r="A487" s="167" t="str">
        <f t="shared" si="51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3"/>
        <v/>
      </c>
    </row>
    <row r="491" spans="1:72" hidden="1">
      <c r="A491" s="167" t="str">
        <f t="shared" si="51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3"/>
        <v/>
      </c>
    </row>
    <row r="494" spans="1:72" hidden="1">
      <c r="A494" s="167" t="str">
        <f t="shared" si="51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3"/>
        <v/>
      </c>
    </row>
    <row r="495" spans="1:72" hidden="1">
      <c r="A495" s="167" t="str">
        <f t="shared" si="51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3"/>
        <v/>
      </c>
    </row>
    <row r="496" spans="1:72" hidden="1">
      <c r="A496" s="167" t="str">
        <f t="shared" si="51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3"/>
        <v/>
      </c>
    </row>
    <row r="497" spans="1:72" hidden="1">
      <c r="A497" s="167" t="str">
        <f t="shared" si="51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3"/>
        <v/>
      </c>
    </row>
    <row r="498" spans="1:72" hidden="1">
      <c r="A498" s="167" t="str">
        <f t="shared" si="51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3"/>
        <v/>
      </c>
    </row>
    <row r="501" spans="1:72" hidden="1">
      <c r="A501" s="167" t="str">
        <f t="shared" si="51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3"/>
        <v/>
      </c>
    </row>
    <row r="502" spans="1:72" hidden="1">
      <c r="A502" s="167" t="str">
        <f t="shared" si="51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3"/>
        <v/>
      </c>
    </row>
    <row r="503" spans="1:72" hidden="1">
      <c r="A503" s="167" t="str">
        <f t="shared" si="51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3"/>
        <v/>
      </c>
    </row>
    <row r="504" spans="1:72" hidden="1">
      <c r="A504" s="167" t="str">
        <f t="shared" si="51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3"/>
        <v/>
      </c>
    </row>
    <row r="505" spans="1:72" hidden="1">
      <c r="A505" s="167" t="str">
        <f t="shared" si="51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3"/>
        <v/>
      </c>
    </row>
    <row r="508" spans="1:72" hidden="1">
      <c r="A508" s="167" t="str">
        <f t="shared" si="51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idden="1">
      <c r="A512" s="167" t="str">
        <f t="shared" si="51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3"/>
        <v/>
      </c>
    </row>
    <row r="513" spans="1:72" hidden="1">
      <c r="A513" s="167" t="str">
        <f t="shared" si="51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3"/>
        <v/>
      </c>
    </row>
    <row r="514" spans="1:72" hidden="1">
      <c r="A514" s="167" t="str">
        <f t="shared" si="51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3"/>
        <v/>
      </c>
    </row>
    <row r="515" spans="1:72" hidden="1">
      <c r="A515" s="167" t="str">
        <f t="shared" si="51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3"/>
        <v/>
      </c>
    </row>
    <row r="516" spans="1:72" hidden="1">
      <c r="A516" s="167" t="str">
        <f t="shared" si="51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3"/>
        <v/>
      </c>
    </row>
    <row r="517" spans="1:72" hidden="1">
      <c r="A517" s="167" t="str">
        <f t="shared" si="51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3"/>
        <v/>
      </c>
    </row>
    <row r="518" spans="1:72" hidden="1">
      <c r="A518" s="167" t="str">
        <f t="shared" si="51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3"/>
        <v/>
      </c>
    </row>
    <row r="519" spans="1:72" hidden="1">
      <c r="A519" s="167" t="str">
        <f t="shared" ref="A519:A553" si="54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 O474:Q474 P475:Q475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1:Y482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 Z481:AD481 Z48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 J481:J482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1:Q482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 AA482:AE482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05" operator="equal">
      <formula>"ERRO"</formula>
    </cfRule>
  </conditionalFormatting>
  <conditionalFormatting sqref="X4 Y476:Y480 Y1:Z157 Y159:Z475 Y483:Y551 Y481:Z482">
    <cfRule type="cellIs" dxfId="140" priority="18494" operator="equal">
      <formula>"OPORTUNIDADE"</formula>
    </cfRule>
  </conditionalFormatting>
  <conditionalFormatting sqref="AZ6:AZ523">
    <cfRule type="expression" dxfId="139" priority="18489">
      <formula>$BU6=1</formula>
    </cfRule>
  </conditionalFormatting>
  <conditionalFormatting sqref="BQ6:BQ600">
    <cfRule type="cellIs" dxfId="138" priority="18500" operator="equal">
      <formula>"Produção e Intervalo"</formula>
    </cfRule>
    <cfRule type="cellIs" dxfId="137" priority="18501" operator="equal">
      <formula>"Aderente"</formula>
    </cfRule>
    <cfRule type="cellIs" dxfId="136" priority="18502" operator="equal">
      <formula>"Intervalo"</formula>
    </cfRule>
    <cfRule type="cellIs" dxfId="135" priority="18503" operator="equal">
      <formula>"Produção"</formula>
    </cfRule>
    <cfRule type="cellIs" dxfId="134" priority="18504" operator="equal">
      <formula>"ERRO"</formula>
    </cfRule>
  </conditionalFormatting>
  <conditionalFormatting sqref="BR6:BS553">
    <cfRule type="cellIs" dxfId="133" priority="18482" operator="equal">
      <formula>"*"</formula>
    </cfRule>
    <cfRule type="cellIs" dxfId="132" priority="18483" operator="greaterThanOrEqual">
      <formula>1</formula>
    </cfRule>
    <cfRule type="cellIs" dxfId="131" priority="18484" operator="lessThan">
      <formula>1</formula>
    </cfRule>
  </conditionalFormatting>
  <conditionalFormatting sqref="X478 Y476:Y480 Y6:Z157 Y159:Z475 X480 X483:X523 Y483:Y551 Y481:Z482">
    <cfRule type="cellIs" dxfId="130" priority="18430" operator="equal">
      <formula>"NÃO"</formula>
    </cfRule>
    <cfRule type="cellIs" dxfId="129" priority="18431" operator="equal">
      <formula>"SIM"</formula>
    </cfRule>
  </conditionalFormatting>
  <conditionalFormatting sqref="X478 X480 X483:X523">
    <cfRule type="cellIs" dxfId="128" priority="18429" operator="equal">
      <formula>"OPORTUNIDADE"</formula>
    </cfRule>
  </conditionalFormatting>
  <conditionalFormatting sqref="Z476:Z480 Z483:Z523">
    <cfRule type="cellIs" dxfId="127" priority="18427" operator="equal">
      <formula>"NÃO"</formula>
    </cfRule>
    <cfRule type="cellIs" dxfId="126" priority="18428" operator="equal">
      <formula>"SIM"</formula>
    </cfRule>
  </conditionalFormatting>
  <conditionalFormatting sqref="Z476:Z480 Z483:Z523">
    <cfRule type="cellIs" dxfId="125" priority="18426" operator="equal">
      <formula>"OPORTUNIDADE"</formula>
    </cfRule>
  </conditionalFormatting>
  <conditionalFormatting sqref="Y1048576">
    <cfRule type="cellIs" dxfId="124" priority="18311" operator="equal">
      <formula>"OPORTUNIDADE"</formula>
    </cfRule>
  </conditionalFormatting>
  <conditionalFormatting sqref="Y1048576">
    <cfRule type="cellIs" dxfId="123" priority="18309" operator="equal">
      <formula>"NÃO"</formula>
    </cfRule>
    <cfRule type="cellIs" dxfId="122" priority="18310" operator="equal">
      <formula>"SIM"</formula>
    </cfRule>
  </conditionalFormatting>
  <conditionalFormatting sqref="Z524:Z549">
    <cfRule type="cellIs" dxfId="121" priority="18046" operator="equal">
      <formula>"OPORTUNIDADE"</formula>
    </cfRule>
  </conditionalFormatting>
  <conditionalFormatting sqref="Z524:Z549">
    <cfRule type="cellIs" dxfId="120" priority="18044" operator="equal">
      <formula>"NÃO"</formula>
    </cfRule>
    <cfRule type="cellIs" dxfId="119" priority="18045" operator="equal">
      <formula>"SIM"</formula>
    </cfRule>
  </conditionalFormatting>
  <conditionalFormatting sqref="X550">
    <cfRule type="cellIs" dxfId="118" priority="18032" operator="equal">
      <formula>"NÃO"</formula>
    </cfRule>
    <cfRule type="cellIs" dxfId="117" priority="18033" operator="equal">
      <formula>"SIM"</formula>
    </cfRule>
  </conditionalFormatting>
  <conditionalFormatting sqref="X550">
    <cfRule type="cellIs" dxfId="116" priority="18031" operator="equal">
      <formula>"OPORTUNIDADE"</formula>
    </cfRule>
  </conditionalFormatting>
  <conditionalFormatting sqref="Z550">
    <cfRule type="cellIs" dxfId="115" priority="18029" operator="equal">
      <formula>"NÃO"</formula>
    </cfRule>
    <cfRule type="cellIs" dxfId="114" priority="18030" operator="equal">
      <formula>"SIM"</formula>
    </cfRule>
  </conditionalFormatting>
  <conditionalFormatting sqref="Z550">
    <cfRule type="cellIs" dxfId="113" priority="18028" operator="equal">
      <formula>"OPORTUNIDADE"</formula>
    </cfRule>
  </conditionalFormatting>
  <conditionalFormatting sqref="BI550">
    <cfRule type="iconSet" priority="1803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38">
      <iconSet showValue="0">
        <cfvo type="percent" val="0"/>
        <cfvo type="num" val="1"/>
        <cfvo type="num" val="1" gte="0"/>
      </iconSet>
    </cfRule>
    <cfRule type="iconSet" priority="1803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4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48">
      <formula>$BU493=1</formula>
    </cfRule>
  </conditionalFormatting>
  <conditionalFormatting sqref="AZ526:AZ550">
    <cfRule type="expression" dxfId="111" priority="18808">
      <formula>$BU498=1</formula>
    </cfRule>
  </conditionalFormatting>
  <conditionalFormatting sqref="BI524:BI549">
    <cfRule type="iconSet" priority="1880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11">
      <iconSet showValue="0">
        <cfvo type="percent" val="0"/>
        <cfvo type="num" val="1"/>
        <cfvo type="num" val="1" gte="0"/>
      </iconSet>
    </cfRule>
    <cfRule type="iconSet" priority="1881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43" operator="equal">
      <formula>"*"</formula>
    </cfRule>
    <cfRule type="cellIs" dxfId="109" priority="13444" operator="greaterThanOrEqual">
      <formula>1</formula>
    </cfRule>
    <cfRule type="cellIs" dxfId="108" priority="13445" operator="lessThan">
      <formula>1</formula>
    </cfRule>
  </conditionalFormatting>
  <conditionalFormatting sqref="BJ2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81" operator="equal">
      <formula>"OPORTUNIDADE"</formula>
    </cfRule>
  </conditionalFormatting>
  <conditionalFormatting sqref="Y158">
    <cfRule type="cellIs" dxfId="106" priority="79" operator="equal">
      <formula>"NÃO"</formula>
    </cfRule>
    <cfRule type="cellIs" dxfId="105" priority="80" operator="equal">
      <formula>"SIM"</formula>
    </cfRule>
  </conditionalFormatting>
  <conditionalFormatting sqref="BO6:BO208 BO210:BO600">
    <cfRule type="iconSet" priority="188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7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81">
      <iconSet showValue="0">
        <cfvo type="percent" val="0"/>
        <cfvo type="num" val="1"/>
        <cfvo type="num" val="1" gte="0"/>
      </iconSet>
    </cfRule>
    <cfRule type="iconSet" priority="18882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8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447 BK461:BK462 BK454:BK457 BK451 BK472:BK600">
    <cfRule type="iconSet" priority="1889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50 BP461:BP600 BP452:BP455 BP457">
    <cfRule type="iconSet" priority="1890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1599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1600</v>
      </c>
      <c r="C4" s="331" t="s">
        <v>1601</v>
      </c>
      <c r="D4" s="331" t="s">
        <v>1602</v>
      </c>
      <c r="E4" s="331" t="s">
        <v>1603</v>
      </c>
      <c r="F4" s="331" t="s">
        <v>8</v>
      </c>
      <c r="G4" s="331" t="s">
        <v>1604</v>
      </c>
    </row>
    <row r="5" spans="2:8">
      <c r="B5" s="334" t="s">
        <v>1152</v>
      </c>
      <c r="C5" s="334">
        <v>314978</v>
      </c>
      <c r="D5" s="334" t="s">
        <v>1605</v>
      </c>
      <c r="E5" s="334" t="s">
        <v>539</v>
      </c>
      <c r="F5" s="334" t="s">
        <v>101</v>
      </c>
      <c r="G5" s="335">
        <v>46143</v>
      </c>
    </row>
    <row r="6" spans="2:8">
      <c r="B6" s="334" t="s">
        <v>1606</v>
      </c>
      <c r="C6" s="334">
        <v>256790</v>
      </c>
      <c r="D6" s="334" t="s">
        <v>1607</v>
      </c>
      <c r="E6" s="334" t="s">
        <v>539</v>
      </c>
      <c r="F6" s="334" t="s">
        <v>1608</v>
      </c>
      <c r="G6" s="335">
        <v>45992</v>
      </c>
    </row>
    <row r="7" spans="2:8">
      <c r="B7" s="334" t="s">
        <v>1609</v>
      </c>
      <c r="C7" s="334">
        <v>265193</v>
      </c>
      <c r="D7" s="334" t="s">
        <v>1610</v>
      </c>
      <c r="E7" s="334" t="s">
        <v>540</v>
      </c>
      <c r="F7" s="334" t="s">
        <v>1499</v>
      </c>
      <c r="G7" s="334" t="s">
        <v>1611</v>
      </c>
    </row>
    <row r="8" spans="2:8">
      <c r="B8" s="334" t="s">
        <v>1612</v>
      </c>
      <c r="C8" s="334">
        <v>293716</v>
      </c>
      <c r="D8" s="334" t="s">
        <v>1613</v>
      </c>
      <c r="E8" s="334" t="s">
        <v>540</v>
      </c>
      <c r="F8" s="334" t="s">
        <v>1499</v>
      </c>
      <c r="G8" s="335">
        <v>46204</v>
      </c>
    </row>
    <row r="9" spans="2:8">
      <c r="B9" s="334" t="s">
        <v>1614</v>
      </c>
      <c r="C9" s="334">
        <v>257258</v>
      </c>
      <c r="D9" s="334" t="s">
        <v>1615</v>
      </c>
      <c r="E9" s="334" t="s">
        <v>541</v>
      </c>
      <c r="F9" s="334" t="s">
        <v>144</v>
      </c>
      <c r="G9" s="335">
        <v>46327</v>
      </c>
    </row>
    <row r="10" spans="2:8">
      <c r="B10" s="334" t="s">
        <v>1616</v>
      </c>
      <c r="C10" s="334">
        <v>371147</v>
      </c>
      <c r="D10" s="334" t="s">
        <v>1617</v>
      </c>
      <c r="E10" s="334" t="s">
        <v>541</v>
      </c>
      <c r="F10" s="334" t="s">
        <v>144</v>
      </c>
      <c r="G10" s="334" t="s">
        <v>1611</v>
      </c>
    </row>
    <row r="11" spans="2:8">
      <c r="B11" s="334" t="s">
        <v>1618</v>
      </c>
      <c r="C11" s="334">
        <v>259230</v>
      </c>
      <c r="D11" s="334" t="s">
        <v>1619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1620</v>
      </c>
      <c r="C12" s="334">
        <v>370705</v>
      </c>
      <c r="D12" s="334"/>
      <c r="E12" s="334" t="s">
        <v>541</v>
      </c>
      <c r="F12" s="334" t="s">
        <v>144</v>
      </c>
      <c r="G12" s="334" t="s">
        <v>1611</v>
      </c>
    </row>
    <row r="13" spans="2:8">
      <c r="B13" s="334" t="s">
        <v>1621</v>
      </c>
      <c r="C13" s="334">
        <v>258542</v>
      </c>
      <c r="D13" s="334" t="s">
        <v>1622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1623</v>
      </c>
      <c r="C14" s="334">
        <v>257050</v>
      </c>
      <c r="D14" s="334" t="s">
        <v>1624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1625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1626</v>
      </c>
      <c r="E3" s="326" t="s">
        <v>1627</v>
      </c>
      <c r="F3" s="326" t="s">
        <v>1628</v>
      </c>
      <c r="G3" s="331" t="s">
        <v>1629</v>
      </c>
      <c r="H3" s="326" t="s">
        <v>1630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1631</v>
      </c>
      <c r="H4" s="329"/>
    </row>
    <row r="5" spans="3:8" ht="29.25">
      <c r="C5" s="327" t="s">
        <v>539</v>
      </c>
      <c r="D5" s="327" t="s">
        <v>1632</v>
      </c>
      <c r="E5" s="328">
        <v>46000</v>
      </c>
      <c r="F5" s="327">
        <v>9000</v>
      </c>
      <c r="G5" s="332" t="s">
        <v>1633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1634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1635</v>
      </c>
      <c r="G7" s="333" t="s">
        <v>1636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1637</v>
      </c>
      <c r="G8" s="332" t="s">
        <v>1638</v>
      </c>
      <c r="H8" s="327" t="s">
        <v>1639</v>
      </c>
    </row>
    <row r="9" spans="3:8">
      <c r="C9" s="327" t="s">
        <v>463</v>
      </c>
      <c r="D9" s="327" t="s">
        <v>1640</v>
      </c>
      <c r="E9" s="328">
        <v>45993</v>
      </c>
      <c r="F9" s="327">
        <v>12000</v>
      </c>
      <c r="G9" s="332" t="s">
        <v>1641</v>
      </c>
      <c r="H9" s="327"/>
    </row>
    <row r="10" spans="3:8" ht="29.25">
      <c r="C10" s="327" t="s">
        <v>463</v>
      </c>
      <c r="D10" s="327" t="s">
        <v>1642</v>
      </c>
      <c r="E10" s="328">
        <v>45993</v>
      </c>
      <c r="F10" s="327">
        <v>9000</v>
      </c>
      <c r="G10" s="332" t="s">
        <v>1643</v>
      </c>
      <c r="H10" s="327"/>
    </row>
    <row r="11" spans="3:8" ht="29.25">
      <c r="C11" s="327" t="s">
        <v>463</v>
      </c>
      <c r="D11" s="327" t="s">
        <v>1644</v>
      </c>
      <c r="E11" s="328">
        <v>45993</v>
      </c>
      <c r="F11" s="327">
        <v>10000</v>
      </c>
      <c r="G11" s="332" t="s">
        <v>1643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1645</v>
      </c>
      <c r="H12" s="327" t="s">
        <v>1646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T3008" sqref="T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1647</v>
      </c>
      <c r="W1" s="397"/>
      <c r="X1" s="397"/>
      <c r="Y1" s="104"/>
    </row>
    <row r="2" spans="1:25" s="101" customFormat="1" ht="11.25" customHeight="1">
      <c r="A2" s="105" t="s">
        <v>1648</v>
      </c>
      <c r="B2" s="105" t="s">
        <v>1649</v>
      </c>
      <c r="C2" s="105" t="s">
        <v>313</v>
      </c>
      <c r="D2" s="106" t="s">
        <v>873</v>
      </c>
      <c r="E2" s="106" t="s">
        <v>874</v>
      </c>
      <c r="F2" s="106" t="s">
        <v>1650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1651</v>
      </c>
      <c r="U2" s="108" t="s">
        <v>876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9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*</v>
      </c>
      <c r="U452" s="110" t="str">
        <f>IF(SP_SUL!W454="","*",SP_SUL!W454)</f>
        <v>*</v>
      </c>
      <c r="V452" s="112">
        <f ca="1">_xlfn.XLOOKUP(G452&amp;$V$2,BS_CONTROLE[CHAVE],BS_CONTROLE[Quantidade_11],"-")</f>
        <v>0</v>
      </c>
      <c r="W452" s="112">
        <f ca="1">_xlfn.XLOOKUP(G452&amp;$W$2,BS_CONTROLE[CHAVE],BS_CONTROLE[Quantidade_11],"-")</f>
        <v>0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9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40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15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9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40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9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9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9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0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Contrato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W61</v>
      </c>
      <c r="H479" s="110" t="str">
        <f>IF(SP_SUL!F481="","*",SP_SUL!F481)</f>
        <v>DESLOCAMENTO</v>
      </c>
      <c r="I479" s="110" t="str">
        <f>IF(SP_SUL!H481="","*",SP_SUL!H481)</f>
        <v>K67ZEV1</v>
      </c>
      <c r="J479" s="110" t="str">
        <f>IF(SP_SUL!I481="","*",SP_SUL!I481)</f>
        <v>K67ZEV1</v>
      </c>
      <c r="K479" s="110" t="str">
        <f>IF(SP_SUL!M481="","*",SP_SUL!M481)</f>
        <v>ZEV-ZXW</v>
      </c>
      <c r="L479" s="339" t="str">
        <f>IF(SP_SUL!N481="","*",SP_SUL!N481)</f>
        <v>K84ZXW2</v>
      </c>
      <c r="M479" s="111">
        <f>IF(SP_SUL!J481="","*",SP_SUL!J481)</f>
        <v>92</v>
      </c>
      <c r="N479" s="270">
        <f>IF(SP_SUL!K481="","*",SP_SUL!K481)</f>
        <v>83.7</v>
      </c>
      <c r="O479" s="270" t="str">
        <f>IF(SP_SUL!L481="","*",SP_SUL!L481)</f>
        <v>-</v>
      </c>
      <c r="P479" s="111"/>
      <c r="Q479" s="128">
        <f>IF(SP_SUL!O481="","*",SP_SUL!O481)</f>
        <v>0.3125</v>
      </c>
      <c r="R479" s="128">
        <f>IF(SP_SUL!P481="","*",SP_SUL!P481)</f>
        <v>4.1666666666666664E-2</v>
      </c>
      <c r="S479" s="110" t="str">
        <f>IF(SP_SUL!Q481="","*",CONCATENATE(SP_SUL!Q481," ",SP_SUL!R481))</f>
        <v>1 BINÁRIO</v>
      </c>
      <c r="T479" s="110" t="str">
        <f>IF(SP_SUL!V481="","*",SP_SUL!V481)</f>
        <v>Moisés</v>
      </c>
      <c r="U479" s="110" t="str">
        <f>IF(SP_SUL!W481="","*",SP_SUL!W481)</f>
        <v>Deslocamento e recolhimento das TP's na serra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W62</v>
      </c>
      <c r="H480" s="110" t="str">
        <f>IF(SP_SUL!F482="","*",SP_SUL!F482)</f>
        <v>DESLOCAMENTO</v>
      </c>
      <c r="I480" s="110" t="str">
        <f>IF(SP_SUL!H482="","*",SP_SUL!H482)</f>
        <v>ZPT1051</v>
      </c>
      <c r="J480" s="110" t="str">
        <f>IF(SP_SUL!I482="","*",SP_SUL!I482)</f>
        <v>ZPTZDR</v>
      </c>
      <c r="K480" s="110" t="str">
        <f>IF(SP_SUL!M482="","*",SP_SUL!M482)</f>
        <v>ZPT-ZXW</v>
      </c>
      <c r="L480" s="339" t="str">
        <f>IF(SP_SUL!N482="","*",SP_SUL!N482)</f>
        <v>K84ZXW1</v>
      </c>
      <c r="M480" s="111">
        <f>IF(SP_SUL!J482="","*",SP_SUL!J482)</f>
        <v>54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1652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432" workbookViewId="0">
      <selection activeCell="A427" sqref="A427:Q45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1653</v>
      </c>
      <c r="D5" s="399"/>
      <c r="E5" s="399"/>
      <c r="F5" s="399"/>
      <c r="G5" s="399"/>
      <c r="H5" s="399"/>
      <c r="I5" s="399"/>
      <c r="J5" s="400"/>
      <c r="K5" s="401" t="s">
        <v>1654</v>
      </c>
      <c r="L5" s="402"/>
      <c r="M5" s="402"/>
      <c r="N5" s="402"/>
      <c r="O5" s="403" t="s">
        <v>1655</v>
      </c>
      <c r="P5" s="404"/>
      <c r="Q5" s="405"/>
    </row>
    <row r="6" spans="1:17" s="94" customFormat="1" ht="15.75" customHeight="1">
      <c r="A6" s="88" t="s">
        <v>1650</v>
      </c>
      <c r="B6" s="95" t="s">
        <v>1649</v>
      </c>
      <c r="C6" s="96" t="s">
        <v>873</v>
      </c>
      <c r="D6" s="97" t="s">
        <v>874</v>
      </c>
      <c r="E6" s="96" t="s">
        <v>1656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1657</v>
      </c>
      <c r="M6" s="139" t="s">
        <v>335</v>
      </c>
      <c r="N6" s="140" t="s">
        <v>868</v>
      </c>
      <c r="O6" s="246" t="s">
        <v>911</v>
      </c>
      <c r="P6" s="157"/>
      <c r="Q6" s="193" t="s">
        <v>1658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*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Contrato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W61</v>
      </c>
      <c r="F460" s="100" t="str">
        <f>IF(SP_SUL!H481="","*",SP_SUL!H481)</f>
        <v>K67ZEV1</v>
      </c>
      <c r="G460" s="100" t="str">
        <f>IF(SP_SUL!M481="","*",SP_SUL!M481)</f>
        <v>ZEV-ZXW</v>
      </c>
      <c r="H460" s="154">
        <f>IF(SP_SUL!K481="","*",SP_SUL!K481)</f>
        <v>83.7</v>
      </c>
      <c r="I460" s="132">
        <f>IF(SP_SUL!O481="","*",SP_SUL!O481)</f>
        <v>0.3125</v>
      </c>
      <c r="J460" s="132">
        <f>IF(SP_SUL!P481="","*",SP_SUL!P481)</f>
        <v>4.1666666666666664E-2</v>
      </c>
      <c r="K460" s="141" t="str">
        <f>IF(SP_SUL!AK481="","*",SP_SUL!AK481)</f>
        <v>K67ZEV1</v>
      </c>
      <c r="L460" s="141" t="str">
        <f>IF(SP_SUL!AM481="","*",SP_SUL!AM481)</f>
        <v>ZEV-ZXW</v>
      </c>
      <c r="M460" s="141">
        <f>IF(SP_SUL!AP481="","*",SP_SUL!AP481)</f>
        <v>83.7</v>
      </c>
      <c r="N460" s="141" t="str">
        <f>IF(SP_SUL!AM481="","*",SP_SUL!AM481)</f>
        <v>ZEV-ZXW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W62</v>
      </c>
      <c r="F461" s="100" t="str">
        <f>IF(SP_SUL!H482="","*",SP_SUL!H482)</f>
        <v>ZPT1051</v>
      </c>
      <c r="G461" s="100" t="str">
        <f>IF(SP_SUL!M482="","*",SP_SUL!M482)</f>
        <v>ZPT-ZXW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ZPT1051</v>
      </c>
      <c r="L461" s="141" t="str">
        <f>IF(SP_SUL!AM482="","*",SP_SUL!AM482)</f>
        <v>ZPT-ZXW</v>
      </c>
      <c r="M461" s="141">
        <f>IF(SP_SUL!AP482="","*",SP_SUL!AP482)</f>
        <v>83.7</v>
      </c>
      <c r="N461" s="141" t="str">
        <f>IF(SP_SUL!AM482="","*",SP_SUL!AM482)</f>
        <v>ZPT-ZXW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1659</v>
      </c>
      <c r="C2" s="96" t="s">
        <v>858</v>
      </c>
      <c r="D2" s="96" t="s">
        <v>860</v>
      </c>
      <c r="E2" s="96" t="s">
        <v>1660</v>
      </c>
      <c r="F2" s="96" t="s">
        <v>1661</v>
      </c>
      <c r="G2" s="96" t="s">
        <v>1662</v>
      </c>
      <c r="H2" s="96" t="s">
        <v>1663</v>
      </c>
      <c r="I2" s="96" t="s">
        <v>1664</v>
      </c>
      <c r="J2" s="96" t="s">
        <v>1665</v>
      </c>
      <c r="K2" s="131" t="s">
        <v>1666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*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*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*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>
        <f>IF(SP_SUL!B481="","*",SP_SUL!B481)</f>
        <v>46011</v>
      </c>
      <c r="D457" s="121" t="str">
        <f>IF(SP_SUL!D481="","*",SP_SUL!D481)</f>
        <v>W61</v>
      </c>
      <c r="E457" s="121" t="str">
        <f>IF(SP_SUL!H481="","*",SP_SUL!H481)</f>
        <v>K67ZEV1</v>
      </c>
      <c r="F457" s="137" t="str">
        <f>IF(SP_SUL!M481="","*",SP_SUL!M481)</f>
        <v>ZEV-ZXW</v>
      </c>
      <c r="G457" s="121" t="str">
        <f>IF(SP_SUL!I481="","*",SP_SUL!I481)</f>
        <v>K67ZEV1</v>
      </c>
      <c r="H457" s="121" t="str">
        <f>IF(SP_SUL!AB481="","*",SP_SUL!AB481)</f>
        <v>FIXO</v>
      </c>
      <c r="I457" s="121" t="str">
        <f>IF(SP_SUL!AC481="","*",SP_SUL!AC481)</f>
        <v>ACIONAMENTO</v>
      </c>
      <c r="J457" s="122">
        <f>IF(SP_SUL!AA481="","*",SP_SUL!AA481)</f>
        <v>1</v>
      </c>
      <c r="K457" s="134">
        <f>IF(SP_SUL!AD481="","*",SP_SUL!AD481)</f>
        <v>0.27083333333333331</v>
      </c>
    </row>
    <row r="458" spans="2:11" s="123" customFormat="1" hidden="1">
      <c r="B458" s="120" t="str">
        <f>IF(SP_SUL!Y482="","*",SP_SUL!Y482)</f>
        <v>*</v>
      </c>
      <c r="C458" s="121">
        <f>IF(SP_SUL!B482="","*",SP_SUL!B482)</f>
        <v>46011</v>
      </c>
      <c r="D458" s="121" t="str">
        <f>IF(SP_SUL!D482="","*",SP_SUL!D482)</f>
        <v>W62</v>
      </c>
      <c r="E458" s="121" t="str">
        <f>IF(SP_SUL!H482="","*",SP_SUL!H482)</f>
        <v>ZPT1051</v>
      </c>
      <c r="F458" s="137" t="str">
        <f>IF(SP_SUL!M482="","*",SP_SUL!M482)</f>
        <v>ZPT-ZXW</v>
      </c>
      <c r="G458" s="121" t="str">
        <f>IF(SP_SUL!I482="","*",SP_SUL!I482)</f>
        <v>ZPTZDR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2025-12-19T16:25:57Z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