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27" documentId="8_{B6337239-1A00-434D-AAD0-422EA1FEB5AE}" xr6:coauthVersionLast="47" xr6:coauthVersionMax="47" xr10:uidLastSave="{D077BE07-7078-42D8-8F53-FFDE45D9115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<sst xmlns="http://schemas.openxmlformats.org/spreadsheetml/2006/main" count="6076" uniqueCount="1481">
  <si>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</si>
  <si>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</si>
  <si>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</si>
  <si>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</si>
  <si>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</si>
  <si>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</si>
  <si>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</si>
  <si>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</si>
  <si>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</si>
  <si>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</si>
  <si>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</si>
  <si>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</si>
  <si>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</si>
  <si>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</si>
  <si>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</si>
  <si>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</si>
  <si>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</si>
  <si>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</si>
  <si>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</si>
  <si>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</si>
  <si>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</si>
  <si>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</si>
  <si>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</si>
  <si>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</si>
  <si>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</si>
  <si>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</si>
  <si>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</si>
  <si>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</si>
  <si>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</si>
  <si>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</si>
  <si>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</si>
  <si>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</si>
  <si>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</si>
  <si>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</si>
  <si>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</si>
  <si>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</si>
  <si>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</si>
  <si>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</si>
  <si>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</si>
  <si>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</si>
  <si>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</si>
  <si>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</si>
  <si>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</si>
  <si>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</si>
  <si>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</si>
  <si>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</si>
  <si>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</si>
  <si>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</si>
  <si>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</si>
  <si>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</si>
  <si>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</si>
  <si>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</si>
  <si>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</si>
  <si>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</si>
  <si>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</si>
  <si>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</si>
  <si>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</si>
  <si>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</si>
  <si>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</si>
  <si>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</si>
  <si>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</si>
  <si>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</si>
  <si>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</si>
  <si>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</si>
  <si>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</si>
  <si>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</si>
  <si>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</si>
  <si>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</si>
  <si>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</si>
  <si>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</si>
  <si>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</si>
  <si>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</si>
  <si>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</si>
  <si>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</si>
  <si>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</si>
  <si>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</si>
  <si>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</si>
  <si>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</si>
  <si>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</si>
  <si>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</si>
  <si>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</si>
  <si>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</si>
  <si>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</si>
  <si>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</si>
  <si>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</si>
  <si>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</si>
  <si>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</si>
  <si>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</si>
  <si>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</si>
  <si>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</si>
  <si>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</si>
  <si>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</si>
  <si>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</si>
  <si>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</si>
  <si>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</si>
  <si>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</si>
  <si>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</si>
  <si>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</si>
  <si>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</si>
  <si>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</si>
  <si>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</si>
  <si>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</si>
  <si>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</si>
  <si>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</si>
  <si>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</si>
  <si>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</si>
  <si>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</si>
  <si>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</si>
  <si>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</si>
  <si>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</si>
  <si>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</si>
  <si>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</si>
  <si>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</si>
  <si>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</si>
  <si>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</si>
  <si>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</si>
  <si>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</si>
  <si>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</si>
  <si>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</si>
  <si>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</si>
  <si>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</si>
  <si>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</si>
  <si>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</si>
  <si>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</si>
  <si>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</si>
  <si>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</si>
  <si>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</si>
  <si>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</si>
  <si>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</si>
  <si>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</si>
  <si>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</si>
  <si>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</si>
  <si>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</si>
  <si>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</si>
  <si>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</si>
  <si>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</si>
  <si>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</si>
  <si>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</si>
  <si>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</si>
  <si>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</si>
  <si>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</si>
  <si>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</si>
  <si>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</si>
  <si>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</si>
  <si>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</si>
  <si>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</si>
  <si>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</si>
  <si>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</si>
  <si>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</si>
  <si>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</si>
  <si>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</si>
  <si>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</si>
  <si>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</si>
  <si>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</si>
  <si>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</si>
  <si>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</si>
  <si>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</si>
  <si>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</si>
  <si>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</si>
  <si>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</si>
  <si>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</si>
  <si>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</si>
  <si>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</si>
  <si>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</si>
  <si>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</si>
  <si>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</si>
  <si>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</si>
  <si>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</si>
  <si>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</si>
  <si>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</si>
  <si>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</si>
  <si>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</si>
  <si>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</si>
  <si>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</si>
  <si>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</si>
  <si>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</si>
  <si>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</si>
  <si>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</si>
  <si>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</si>
  <si>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</si>
  <si>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</si>
  <si>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</si>
  <si>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</si>
  <si>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</si>
  <si>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</si>
  <si>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</si>
  <si>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</si>
  <si>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</si>
  <si>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</si>
  <si>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</si>
  <si>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</si>
  <si>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</si>
  <si>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</si>
  <si>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</si>
  <si>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</si>
  <si>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</si>
  <si>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</si>
  <si>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</si>
  <si>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</si>
  <si>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</si>
  <si>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</si>
  <si>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</si>
  <si>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</si>
  <si>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</si>
  <si>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</si>
  <si>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</si>
  <si>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</si>
  <si>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</si>
  <si>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</si>
  <si>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</si>
  <si>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</si>
  <si>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</si>
  <si>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</si>
  <si>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</si>
  <si>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</si>
  <si>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</si>
  <si>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</si>
  <si>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</si>
  <si>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</si>
  <si>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</si>
  <si>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</si>
  <si>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</si>
  <si>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</si>
  <si>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</si>
  <si>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</si>
  <si>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</si>
  <si>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</si>
  <si>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</si>
  <si>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</si>
  <si>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</si>
  <si>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</si>
  <si>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</si>
  <si>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</si>
  <si>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</si>
  <si>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</si>
  <si>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</si>
  <si>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</si>
  <si>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</si>
  <si>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</si>
  <si>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</si>
  <si>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</si>
  <si>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</si>
  <si>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</si>
  <si>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</si>
  <si>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</si>
  <si>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</si>
  <si>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</si>
  <si>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</si>
  <si>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</si>
  <si>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</si>
  <si>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</si>
  <si>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</si>
  <si>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</si>
  <si>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</si>
  <si>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</si>
  <si>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</si>
  <si>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</si>
  <si>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</si>
  <si>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</si>
  <si>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</si>
  <si>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</si>
  <si>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</si>
  <si>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</si>
  <si>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</si>
  <si>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</si>
  <si>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</si>
  <si>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</si>
  <si>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</si>
  <si>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</si>
  <si>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</si>
  <si>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</si>
  <si>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</si>
  <si>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</si>
  <si>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</si>
  <si>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</si>
  <si>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</si>
  <si>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</si>
  <si>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</si>
  <si>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</si>
  <si>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</si>
  <si>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</si>
  <si>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</si>
  <si>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</si>
  <si>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</si>
  <si>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</si>
  <si>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</si>
  <si>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</si>
  <si>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</si>
  <si>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</si>
  <si>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</si>
  <si>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</si>
  <si>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</si>
  <si>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</si>
  <si>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</si>
  <si>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</si>
  <si>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</si>
  <si>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</si>
  <si>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</si>
  <si>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</si>
  <si>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</si>
  <si>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</si>
  <si>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</si>
  <si>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</si>
  <si>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</si>
  <si>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</si>
  <si>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</si>
  <si>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</si>
  <si>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</si>
  <si>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</si>
  <si>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</si>
  <si>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</si>
  <si>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</si>
  <si>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</si>
  <si>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</si>
  <si>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</si>
  <si>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</si>
  <si>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</si>
  <si>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</si>
  <si>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</si>
  <si>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</si>
  <si>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</si>
  <si>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</si>
  <si>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</si>
  <si>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</si>
  <si>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</si>
  <si>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</si>
  <si>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</si>
  <si>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</si>
  <si>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</si>
  <si>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</si>
  <si>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</si>
  <si>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</si>
  <si>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</si>
  <si>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</si>
  <si>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</si>
  <si>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</si>
  <si>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</si>
  <si>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</si>
  <si>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</si>
  <si>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</si>
  <si>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</si>
  <si>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</si>
  <si>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</si>
  <si>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</si>
  <si>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</si>
  <si>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</si>
  <si>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</si>
  <si>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</si>
  <si>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</si>
  <si>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</si>
  <si>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</si>
  <si>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</si>
  <si>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</si>
  <si>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</si>
  <si>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</si>
  <si>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</si>
  <si>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</si>
  <si>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</si>
  <si>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</si>
  <si>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</si>
  <si>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</si>
  <si>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</si>
  <si>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</si>
  <si>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</si>
  <si>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</si>
  <si>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</si>
  <si>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</si>
  <si>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</si>
  <si>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</si>
  <si>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</si>
  <si>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</si>
  <si>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</si>
  <si>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</si>
  <si>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</si>
  <si>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</si>
  <si>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</si>
  <si>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</si>
  <si>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</si>
  <si>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</si>
  <si>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</si>
  <si>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</si>
  <si>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</si>
  <si>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</si>
  <si>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</si>
  <si>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</si>
  <si>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</si>
  <si>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</si>
  <si>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</si>
  <si>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</si>
  <si>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</si>
  <si>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</si>
  <si>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</si>
  <si>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</si>
  <si>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</si>
  <si>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</si>
  <si>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</si>
  <si>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</si>
  <si>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</si>
  <si>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</si>
  <si>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</si>
  <si>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</si>
  <si>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</si>
  <si>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</si>
  <si>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</si>
  <si>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</si>
  <si>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</si>
  <si>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</si>
  <si>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</si>
  <si>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</si>
  <si>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</si>
  <si>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</si>
  <si>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</si>
  <si>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</si>
  <si>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</si>
  <si>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</si>
  <si>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</si>
  <si>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</si>
  <si>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</si>
  <si>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</si>
  <si>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</si>
  <si>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</si>
  <si>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</si>
  <si>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</si>
  <si>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</si>
  <si>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</si>
  <si>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</si>
  <si>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</si>
  <si>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</si>
  <si>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</si>
  <si>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</si>
  <si>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</si>
  <si>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</si>
  <si>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</si>
  <si>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</si>
  <si>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</si>
  <si>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</si>
  <si>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</si>
  <si>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</si>
  <si>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</si>
  <si>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</si>
  <si>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</si>
  <si>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</si>
  <si>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</si>
  <si>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</si>
  <si>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</si>
  <si>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</si>
  <si>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</si>
  <si>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</si>
  <si>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</si>
  <si>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</si>
  <si>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</si>
  <si>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</si>
  <si>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</si>
  <si>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</si>
  <si>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</si>
  <si>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</si>
  <si>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</si>
  <si>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</si>
  <si>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</si>
  <si>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</si>
  <si>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</si>
  <si>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</si>
  <si>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</si>
  <si>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</si>
  <si>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</si>
  <si>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</si>
  <si>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</si>
  <si>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</si>
  <si>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</si>
  <si>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</si>
  <si>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</si>
  <si>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</si>
  <si>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</si>
  <si>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</si>
  <si>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</si>
  <si>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</si>
  <si>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</si>
  <si>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</si>
  <si>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</si>
  <si>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</si>
  <si>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</si>
  <si>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</si>
  <si>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</si>
  <si>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</si>
  <si>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</si>
  <si>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</si>
  <si>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</si>
  <si>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</si>
  <si>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</si>
  <si>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</si>
  <si>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</si>
  <si>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</si>
  <si>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</si>
  <si>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</si>
  <si>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</si>
  <si>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</si>
  <si>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</si>
  <si>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</si>
  <si>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</si>
  <si>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</si>
  <si>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</si>
  <si>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</si>
  <si>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</si>
  <si>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</si>
  <si>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</si>
  <si>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</si>
  <si>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</si>
  <si>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</si>
  <si>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</si>
  <si>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</si>
  <si>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</si>
  <si>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</si>
  <si>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</si>
  <si>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</si>
  <si>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</si>
  <si>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</si>
  <si>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</si>
  <si>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</si>
  <si>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</si>
  <si>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</si>
  <si>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</si>
  <si>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</si>
  <si>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</si>
  <si>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</si>
  <si>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</si>
  <si>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</si>
  <si>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</si>
  <si>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</si>
  <si>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</si>
  <si>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</si>
  <si>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</si>
  <si>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</si>
  <si>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</si>
  <si>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</si>
  <si>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</si>
  <si>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</si>
  <si>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</si>
  <si>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</si>
  <si>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</si>
  <si>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</si>
  <si>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</si>
  <si>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</si>
  <si>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</si>
  <si>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</si>
  <si>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</si>
  <si>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</si>
  <si>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</si>
  <si>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</si>
  <si>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</si>
  <si>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</si>
  <si>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</si>
  <si>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</si>
  <si>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</si>
  <si>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</si>
  <si>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</si>
  <si>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</si>
  <si>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</si>
  <si>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</si>
  <si>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</si>
  <si>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</si>
  <si>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</si>
  <si>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</si>
  <si>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</si>
  <si>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</si>
  <si>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</si>
  <si>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</si>
  <si>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</si>
  <si>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</si>
  <si>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</si>
  <si>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</si>
  <si>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</si>
  <si>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</si>
  <si>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</si>
  <si>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</si>
  <si>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</si>
  <si>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</si>
  <si>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</si>
  <si>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</si>
  <si>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</si>
  <si>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</si>
  <si>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</si>
  <si>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</si>
  <si>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</si>
  <si>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</si>
  <si>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</si>
  <si>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</si>
  <si>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</si>
  <si>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</si>
  <si>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</si>
  <si>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</si>
  <si>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</si>
  <si>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</si>
  <si>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</si>
  <si>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</si>
  <si>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</si>
  <si>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</si>
  <si>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</si>
  <si>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</si>
  <si>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</si>
  <si>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</si>
  <si>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</si>
  <si>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</si>
  <si>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</si>
  <si>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</si>
  <si>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</si>
  <si>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</si>
  <si>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</si>
  <si>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</si>
  <si>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</si>
  <si>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</si>
  <si>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</si>
  <si>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</si>
  <si>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</si>
  <si>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</si>
  <si>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</si>
  <si>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</si>
  <si>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</si>
  <si>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</si>
  <si>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</si>
  <si>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</si>
  <si>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</si>
  <si>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</si>
  <si>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</si>
  <si>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</si>
  <si>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</si>
  <si>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</si>
  <si>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</si>
  <si>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</si>
  <si>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</si>
  <si>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</si>
  <si>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</si>
  <si>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</si>
  <si>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</si>
  <si>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</si>
  <si>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</si>
  <si>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</si>
  <si>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</si>
  <si>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</si>
  <si>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</si>
  <si>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</si>
  <si>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</si>
  <si>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</si>
  <si>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</si>
  <si>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</si>
  <si>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</si>
  <si>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</si>
  <si>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</si>
  <si>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</si>
  <si>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</si>
  <si>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</si>
  <si>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</si>
  <si>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</si>
  <si>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</si>
  <si>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</si>
  <si>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</si>
  <si>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</si>
  <si>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</si>
  <si>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</si>
  <si>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</si>
  <si>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</si>
  <si>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</si>
  <si>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</si>
  <si>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</si>
  <si>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</si>
  <si>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</si>
  <si>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</si>
  <si>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</si>
  <si>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</si>
  <si>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</si>
  <si>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</si>
  <si>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</si>
  <si>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</si>
  <si>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</si>
  <si>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</si>
  <si>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</si>
  <si>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</si>
  <si>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</si>
  <si>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</si>
  <si>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</si>
  <si>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</si>
  <si>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</si>
  <si>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</si>
  <si>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</si>
  <si>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</si>
  <si>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</si>
  <si>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</si>
  <si>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</si>
  <si>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</si>
  <si>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</si>
  <si>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</si>
  <si>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</si>
  <si>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</si>
  <si>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</si>
  <si>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</si>
  <si>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</si>
  <si>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</si>
  <si>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</si>
  <si>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</si>
  <si>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</si>
  <si>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</si>
  <si>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</si>
  <si>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</si>
  <si>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</si>
  <si>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</si>
  <si>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</si>
  <si>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</si>
  <si>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</si>
  <si>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</si>
  <si>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</si>
  <si>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</si>
  <si>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</si>
  <si>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</si>
  <si>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</si>
  <si>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</si>
  <si>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</si>
  <si>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</si>
  <si>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</si>
  <si>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</si>
  <si>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</si>
  <si>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</si>
  <si>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</si>
  <si>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</si>
  <si>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</si>
  <si>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</si>
  <si>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</si>
  <si>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</si>
  <si>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</si>
  <si>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</si>
  <si>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</si>
  <si>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</si>
  <si>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</si>
  <si>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</si>
  <si>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</si>
  <si>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</si>
  <si>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</si>
  <si>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</si>
  <si>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</si>
  <si>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</si>
  <si>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</si>
  <si>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</si>
  <si>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</si>
  <si>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</si>
  <si>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</si>
  <si>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</si>
  <si>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</si>
  <si>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</si>
  <si>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</si>
  <si>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</si>
  <si>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</si>
  <si>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</si>
  <si>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</si>
  <si>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</si>
  <si>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</si>
  <si>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</si>
  <si>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</si>
  <si>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</si>
  <si>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</si>
  <si>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</si>
  <si>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</si>
  <si>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</si>
  <si>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</si>
  <si>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</si>
  <si>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</si>
  <si>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</si>
  <si>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</si>
  <si>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</si>
  <si>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</si>
  <si>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</si>
  <si>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</si>
  <si>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</si>
  <si>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</si>
  <si>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</si>
  <si>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</si>
  <si>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</si>
  <si>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</si>
  <si>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</si>
  <si>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</si>
  <si>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</si>
  <si>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</si>
  <si>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</si>
  <si>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</si>
  <si>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</si>
  <si>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</si>
  <si>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</si>
  <si>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</si>
  <si>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</si>
  <si>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</si>
  <si>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</si>
  <si>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</si>
  <si>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</si>
  <si>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</si>
  <si>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</si>
  <si>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</si>
  <si>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</si>
  <si>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</si>
  <si>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</si>
  <si>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</si>
  <si>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</si>
  <si>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</si>
  <si>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</si>
  <si>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</si>
  <si>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</si>
  <si>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</si>
  <si>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</si>
  <si>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</si>
  <si>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</si>
  <si>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</si>
  <si>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</si>
  <si>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</si>
  <si>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</si>
  <si>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</si>
  <si>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</si>
  <si>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</si>
  <si>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</si>
  <si>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</si>
  <si>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</si>
  <si>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</si>
  <si>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</si>
  <si>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</si>
  <si>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</si>
  <si>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</si>
  <si>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</si>
  <si>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</si>
  <si>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</si>
  <si>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</si>
  <si>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</si>
  <si>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</si>
  <si>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</si>
  <si>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</si>
  <si>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</si>
  <si>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</si>
  <si>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</si>
  <si>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</si>
  <si>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</si>
  <si>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</si>
  <si>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</si>
  <si>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</si>
  <si>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</si>
  <si>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</si>
  <si>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</si>
  <si>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</si>
  <si>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</si>
  <si>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</si>
  <si>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</si>
  <si>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</si>
  <si>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</si>
  <si>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</si>
  <si>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</si>
  <si>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</si>
  <si>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</si>
  <si>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</si>
  <si>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</si>
  <si>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</si>
  <si>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</si>
  <si>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</si>
  <si>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</si>
  <si>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</si>
  <si>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</si>
  <si>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</si>
  <si>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</si>
  <si>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</si>
  <si>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</si>
  <si>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</si>
  <si>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</si>
  <si>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</si>
  <si>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</si>
  <si>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</si>
  <si>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</si>
  <si>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</si>
  <si>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</si>
  <si>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</si>
  <si>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</si>
  <si>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</si>
  <si>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</si>
  <si>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</si>
  <si>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</si>
  <si>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</si>
  <si>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</si>
  <si>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</si>
  <si>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</si>
  <si>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</si>
  <si>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</si>
  <si>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</si>
  <si>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</si>
  <si>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</si>
  <si>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</si>
  <si>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</si>
  <si>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</si>
  <si>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</si>
  <si>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</si>
  <si>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</si>
  <si>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</si>
  <si>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</si>
  <si>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</si>
  <si>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</si>
  <si>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</si>
  <si>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</si>
  <si>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</si>
  <si>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</si>
  <si>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</si>
  <si>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</si>
  <si>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</si>
  <si>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</si>
  <si>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</si>
  <si>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</si>
  <si>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</si>
  <si>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</si>
  <si>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</si>
  <si>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</si>
  <si>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</si>
  <si>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</si>
  <si>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</si>
  <si>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</si>
  <si>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</si>
  <si>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</si>
  <si>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</si>
  <si>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</si>
  <si>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</si>
  <si>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</si>
  <si>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</si>
  <si>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</si>
  <si>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</si>
  <si>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</si>
  <si>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</si>
  <si>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</si>
  <si>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</si>
  <si>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</si>
  <si>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</si>
  <si>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</si>
  <si>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</si>
  <si>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</si>
  <si>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</si>
  <si>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</si>
  <si>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</si>
  <si>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</si>
  <si>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</si>
  <si>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</si>
  <si>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</si>
  <si>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</si>
  <si>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</si>
  <si>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</si>
  <si>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</si>
  <si>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</si>
  <si>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</si>
  <si>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</si>
  <si>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</si>
  <si>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</si>
  <si>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</si>
  <si>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</si>
  <si>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</si>
  <si>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</si>
  <si>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</si>
  <si>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</si>
  <si>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</si>
  <si>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</si>
  <si>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</si>
  <si>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</si>
  <si>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</si>
  <si>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</si>
  <si>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</si>
  <si>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</si>
  <si>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</si>
  <si>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</si>
  <si>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</si>
  <si>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</si>
  <si>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</si>
  <si>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</si>
  <si>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</si>
  <si>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</si>
  <si>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</si>
  <si>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</si>
  <si>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</si>
  <si>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</si>
  <si>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</si>
  <si>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</si>
  <si>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</si>
  <si>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</si>
  <si>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</si>
  <si>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</si>
  <si>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</si>
  <si>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</si>
  <si>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</si>
  <si>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</si>
  <si>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</si>
  <si>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</si>
  <si>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</si>
  <si>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</si>
  <si>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</si>
  <si>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</si>
  <si>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</si>
  <si>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</si>
  <si>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</si>
  <si>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</si>
  <si>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</si>
  <si>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</si>
  <si>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</si>
  <si>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</si>
  <si>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</si>
  <si>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</si>
  <si>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</si>
  <si>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</si>
  <si>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</si>
  <si>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</si>
  <si>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</si>
  <si>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</si>
  <si>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</si>
  <si>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</si>
  <si>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</si>
  <si>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</si>
  <si>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</si>
  <si>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</si>
  <si>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</si>
  <si>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</si>
  <si>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</si>
  <si>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</si>
  <si>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</si>
  <si>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</si>
  <si>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</si>
  <si>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</si>
  <si>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</si>
  <si>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</si>
  <si>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</si>
  <si>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</si>
  <si>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</si>
  <si>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</si>
  <si>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</si>
  <si>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</si>
  <si>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</si>
  <si>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</si>
  <si>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</si>
  <si>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</si>
  <si>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</si>
  <si>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</si>
  <si>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</si>
  <si>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</si>
  <si>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</si>
  <si>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</si>
  <si>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</si>
  <si>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</si>
  <si>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</si>
  <si>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</si>
  <si>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</si>
  <si>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</si>
  <si>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</si>
  <si>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</si>
  <si>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</si>
  <si>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</si>
  <si>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</si>
  <si>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</si>
  <si>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</si>
  <si>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</si>
  <si>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</si>
  <si>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</si>
  <si>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</si>
  <si>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</si>
  <si>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</si>
  <si>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</si>
  <si>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</si>
  <si>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</si>
  <si>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</si>
  <si>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</si>
  <si>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</si>
  <si>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</si>
  <si>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</si>
  <si>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</si>
  <si>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</si>
  <si>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</si>
  <si>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</si>
  <si>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</si>
  <si>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</si>
  <si>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</si>
  <si>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</si>
  <si>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</si>
  <si>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</si>
  <si>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</si>
  <si>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</si>
  <si>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</si>
  <si>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</si>
  <si>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</si>
  <si>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</si>
  <si>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</si>
  <si>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</si>
  <si>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</si>
  <si>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</si>
  <si>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</si>
  <si>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</si>
  <si>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</si>
  <si>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</si>
  <si>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</si>
  <si>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</si>
  <si>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</si>
  <si>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</si>
  <si>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</si>
  <si>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</si>
  <si>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</si>
  <si>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</si>
  <si>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</si>
  <si>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</si>
  <si>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</si>
  <si>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</si>
  <si>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</si>
  <si>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</si>
  <si>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</si>
  <si>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</si>
  <si>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</si>
  <si>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</si>
  <si>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</si>
  <si>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</si>
  <si>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</si>
  <si>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</si>
  <si>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</si>
  <si>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</si>
  <si>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</si>
  <si>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</si>
  <si>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</si>
  <si>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</si>
  <si>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</si>
  <si>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</si>
  <si>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</si>
  <si>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</si>
  <si>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</si>
  <si>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</si>
  <si>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</si>
  <si>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</si>
  <si>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</si>
  <si>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</si>
  <si>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</si>
  <si>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</si>
  <si>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</si>
  <si>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</si>
  <si>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</si>
  <si>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</si>
  <si>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</si>
  <si>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</si>
  <si>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</si>
  <si>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</si>
  <si>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</si>
  <si>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</si>
  <si>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</si>
  <si>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</si>
  <si>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</si>
  <si>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</si>
  <si>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</si>
  <si>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</si>
  <si>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</si>
  <si>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</si>
  <si>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</si>
  <si>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</si>
  <si>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</si>
  <si>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</si>
  <si>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</si>
  <si>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</si>
  <si>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</si>
  <si>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</si>
  <si>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</si>
  <si>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</si>
  <si>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</si>
  <si>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</si>
  <si>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</si>
  <si>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</si>
  <si>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</si>
  <si>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</si>
  <si>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</si>
  <si>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</si>
  <si>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</si>
  <si>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</si>
  <si>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</si>
  <si>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</si>
  <si>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</si>
  <si>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</si>
  <si>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</si>
  <si>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</si>
  <si>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</si>
  <si>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</si>
  <si>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</si>
  <si>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</si>
  <si>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</si>
  <si>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</si>
  <si>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</si>
  <si>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</si>
  <si>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</si>
  <si>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</si>
  <si>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</si>
  <si>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</si>
  <si>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</si>
  <si>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</si>
  <si>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</si>
  <si>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</si>
  <si>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</si>
  <si>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</si>
  <si>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</si>
  <si>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</si>
  <si>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</si>
  <si>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</si>
  <si>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</si>
  <si>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</si>
  <si>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</si>
  <si>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</si>
  <si>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</si>
  <si>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</si>
  <si>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</si>
  <si>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</si>
  <si>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</si>
  <si>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</si>
  <si>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</si>
  <si>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</si>
  <si>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</si>
  <si>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</si>
  <si>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</si>
  <si>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</si>
  <si>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</si>
  <si>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</si>
  <si>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</si>
  <si>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</si>
  <si>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</si>
  <si>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</si>
  <si>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</si>
  <si>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</si>
  <si>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</si>
  <si>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</si>
  <si>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</si>
  <si>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</si>
  <si>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</si>
  <si>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</si>
  <si>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</si>
  <si>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</si>
  <si>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</si>
  <si>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</si>
  <si>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</si>
  <si>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</si>
  <si>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</si>
  <si>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</si>
  <si>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</si>
  <si>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</si>
  <si>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</si>
  <si>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</si>
  <si>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</si>
  <si>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</si>
  <si>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</si>
  <si>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</si>
  <si>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</si>
  <si>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</si>
  <si>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</si>
  <si>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</si>
  <si>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</si>
  <si>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</si>
  <si>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</si>
  <si>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</si>
  <si>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</si>
  <si>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</si>
  <si>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</si>
  <si>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</si>
  <si>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</si>
  <si>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</si>
  <si>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</si>
  <si>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</si>
  <si>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</si>
  <si>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</si>
  <si>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</si>
  <si>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</si>
  <si>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</si>
  <si>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</si>
  <si>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</si>
  <si>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</si>
  <si>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</si>
  <si>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</si>
  <si>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</si>
  <si>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</si>
  <si>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</si>
  <si>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</si>
  <si>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</si>
  <si>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</si>
  <si>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</si>
  <si>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</si>
  <si>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</si>
  <si>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</si>
  <si>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</si>
  <si>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</si>
  <si>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</si>
  <si>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</si>
  <si>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</si>
  <si>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</si>
  <si>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</si>
  <si>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</si>
  <si>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</si>
  <si>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</si>
  <si>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</si>
  <si>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</si>
  <si>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</si>
  <si>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</si>
  <si>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</si>
  <si>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</si>
  <si>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</si>
  <si>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</si>
  <si>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</si>
  <si>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</si>
  <si>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</si>
  <si>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</si>
  <si>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</si>
  <si>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</si>
  <si>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</si>
  <si>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</si>
  <si>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</si>
  <si>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</si>
  <si>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</si>
  <si>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</si>
  <si>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</si>
  <si>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</si>
  <si>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</si>
  <si>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</si>
  <si>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</si>
  <si>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</si>
  <si>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</si>
  <si>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</si>
  <si>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</si>
  <si>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</si>
  <si>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</si>
  <si>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</si>
  <si>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</si>
  <si>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</si>
  <si>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</si>
  <si>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</si>
  <si>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</si>
  <si>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</si>
  <si>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</si>
  <si>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</si>
  <si>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</si>
  <si>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</si>
  <si>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</si>
  <si>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</si>
  <si>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</si>
  <si>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</si>
  <si>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</si>
  <si>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</si>
  <si>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</si>
  <si>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</si>
  <si>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</si>
  <si>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</si>
  <si>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</si>
  <si>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</si>
  <si>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</si>
  <si>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</si>
  <si>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</si>
  <si>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</si>
  <si>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</si>
  <si>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</si>
  <si>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</si>
  <si>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</si>
  <si>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</si>
  <si>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</si>
  <si>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</si>
  <si>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</si>
  <si>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</si>
  <si>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</si>
  <si>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</si>
  <si>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</si>
  <si>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</si>
  <si>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</si>
  <si>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</si>
  <si>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</si>
  <si>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</si>
  <si>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</si>
  <si>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</si>
  <si>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</si>
  <si>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</si>
  <si>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</si>
  <si>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</si>
  <si>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</si>
  <si>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</si>
  <si>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</si>
  <si>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</si>
  <si>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</si>
  <si>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</si>
  <si>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</si>
  <si>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</si>
  <si>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</si>
  <si>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</si>
  <si>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</si>
  <si>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</si>
  <si>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</si>
  <si>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</si>
  <si>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</si>
  <si>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</si>
  <si>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</si>
  <si>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</si>
  <si>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</si>
  <si>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</si>
  <si>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</si>
  <si>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</si>
  <si>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</si>
  <si>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</si>
  <si>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</si>
  <si>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</si>
  <si>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</si>
  <si>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</si>
  <si>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</si>
  <si>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</si>
  <si>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</si>
  <si>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</si>
  <si>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</si>
  <si>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</si>
  <si>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</si>
  <si>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</si>
  <si>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</si>
  <si>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</si>
  <si>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</si>
  <si>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</si>
  <si>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</si>
  <si>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</si>
  <si>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</si>
  <si>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</si>
  <si>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</si>
  <si>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</si>
  <si>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</si>
  <si>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</si>
  <si>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</si>
  <si>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</si>
  <si>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</si>
  <si>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</si>
  <si>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</si>
  <si>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</si>
  <si>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</si>
  <si>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</si>
  <si>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</si>
  <si>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</si>
  <si>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deslocamento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</si>
  <si>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</si>
  <si>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</si>
  <si>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</si>
  <si>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</si>
  <si>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</si>
  <si>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Alt. de Programação devido priorização PCM / Realizar somente deslocamento sentindo ZFN / Em deslocamento, encerrar em TIN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</si>
  <si>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</si>
  <si>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</si>
  <si>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</si>
  <si>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</si>
  <si>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</si>
  <si>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</si>
  <si>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</si>
  <si>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</si>
  <si>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</si>
  <si>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</si>
  <si>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</si>
  <si>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</si>
  <si>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</si>
  <si>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</si>
  <si>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</si>
  <si>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Em intervalo para exec. de soldas no km 246+100 entre ZVTZDK, inciado às 13h25 (Concedido até 16h00)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</si>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</sst>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G83" activePane="topRight" state="frozen"/>
      <selection pane="topRight" activeCell="B102" sqref="B10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792</v>
      </c>
      <c r="G70" s="9" t="str">
        <f>IF(D70="","*",VLOOKUP(F70,BS_ATIVIDADE[#All],3,FALSE))</f>
        <v>SOLDA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Produção e Intervalo</v>
      </c>
      <c r="BR80" s="18">
        <f t="shared" si="11"/>
        <v>0.99999999999999911</v>
      </c>
      <c r="BS80" s="18">
        <f t="shared" si="12"/>
        <v>0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/>
      <c r="BN81" s="14"/>
      <c r="BO81" s="165"/>
      <c r="BP81" s="16"/>
      <c r="BQ81" s="12" t="str">
        <f t="shared" si="10"/>
        <v>Produção e Intervalo</v>
      </c>
      <c r="BR81" s="18">
        <f t="shared" si="11"/>
        <v>0</v>
      </c>
      <c r="BS81" s="18">
        <f t="shared" si="12"/>
        <v>0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57.7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0</v>
      </c>
      <c r="BI84" s="16"/>
      <c r="BJ84" s="327" t="s">
        <v>1430</v>
      </c>
      <c r="BK84" s="327" t="s">
        <v>1431</v>
      </c>
      <c r="BL84" s="15"/>
      <c r="BM84" s="14" t="s">
        <v>974</v>
      </c>
      <c r="BN84" s="14" t="s">
        <v>994</v>
      </c>
      <c r="BO84" s="165" t="s">
        <v>1062</v>
      </c>
      <c r="BP84" s="327" t="s">
        <v>1431</v>
      </c>
      <c r="BQ84" s="12" t="str">
        <f t="shared" si="10"/>
        <v>Produção e Intervalo</v>
      </c>
      <c r="BR84" s="18">
        <f t="shared" si="11"/>
        <v>0.49999999999999956</v>
      </c>
      <c r="BS84" s="18">
        <f t="shared" si="12"/>
        <v>9.8039215686274508E-4</v>
      </c>
      <c r="BT84" s="225" t="str">
        <f t="shared" si="13"/>
        <v>PCMVIARecursosInternos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792</v>
      </c>
      <c r="G86" s="9" t="str">
        <f>IF(D86="","*",VLOOKUP(F86,BS_ATIVIDADE[#All],3,FALSE))</f>
        <v>SOLDA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7" t="s">
        <v>1438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1440</v>
      </c>
      <c r="J87" s="217">
        <v>78</v>
      </c>
      <c r="K87" s="217">
        <v>336</v>
      </c>
      <c r="L87" s="83" t="s">
        <v>609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1443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ERRO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1446</v>
      </c>
      <c r="BK88" s="16" t="s">
        <v>1447</v>
      </c>
      <c r="BL88" s="15"/>
      <c r="BM88" s="14"/>
      <c r="BN88" s="14"/>
      <c r="BO88" s="165"/>
      <c r="BP88" s="16"/>
      <c r="BQ88" s="12" t="e">
        <f t="shared" si="10"/>
        <v>#VALUE!</v>
      </c>
      <c r="BR88" s="18" t="e">
        <f t="shared" si="11"/>
        <v>#VALUE!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1448</v>
      </c>
      <c r="BK89" s="327" t="s">
        <v>1449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977</v>
      </c>
      <c r="BN90" s="14" t="s">
        <v>1006</v>
      </c>
      <c r="BO90" s="165" t="s">
        <v>1069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1453</v>
      </c>
      <c r="W94" s="173" t="s">
        <v>1454</v>
      </c>
      <c r="X94" s="218" t="s">
        <v>957</v>
      </c>
      <c r="Y94" s="158"/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/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/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/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1455</v>
      </c>
      <c r="W98" s="325" t="s">
        <v>1391</v>
      </c>
      <c r="X98" s="218" t="s">
        <v>957</v>
      </c>
      <c r="Y98" s="158"/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1456</v>
      </c>
      <c r="N99" s="204" t="s">
        <v>1457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/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375.45</v>
      </c>
      <c r="L100" s="83" t="s">
        <v>609</v>
      </c>
      <c r="M100" s="204" t="s">
        <v>1458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/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370TBA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375.45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/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1459</v>
      </c>
      <c r="N103" s="204" t="s">
        <v>1460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1461</v>
      </c>
      <c r="X103" s="218" t="s">
        <v>957</v>
      </c>
      <c r="Y103" s="158"/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792</v>
      </c>
      <c r="G104" s="9" t="str">
        <f>IF(D104="","*",VLOOKUP(F104,BS_ATIVIDADE[#All],3,FALSE))</f>
        <v>SOLDA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/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/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/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1462</v>
      </c>
      <c r="D5" s="361"/>
      <c r="E5" s="361"/>
      <c r="F5" s="361"/>
      <c r="G5" s="361"/>
      <c r="H5" s="361"/>
      <c r="I5" s="361"/>
      <c r="J5" s="362"/>
      <c r="K5" s="363" t="s">
        <v>1463</v>
      </c>
      <c r="L5" s="364"/>
      <c r="M5" s="364"/>
      <c r="N5" s="364"/>
      <c r="O5" s="365" t="s">
        <v>1464</v>
      </c>
      <c r="P5" s="366"/>
      <c r="Q5" s="367"/>
    </row>
    <row r="6" spans="1:17" s="93" customFormat="1" ht="15.75" customHeight="1">
      <c r="A6" s="87" t="s">
        <v>1465</v>
      </c>
      <c r="B6" s="94" t="s">
        <v>1466</v>
      </c>
      <c r="C6" s="95" t="s">
        <v>1163</v>
      </c>
      <c r="D6" s="96" t="s">
        <v>1164</v>
      </c>
      <c r="E6" s="95" t="s">
        <v>1467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1468</v>
      </c>
      <c r="M6" s="139" t="s">
        <v>628</v>
      </c>
      <c r="N6" s="140" t="s">
        <v>1158</v>
      </c>
      <c r="O6" s="246" t="s">
        <v>1201</v>
      </c>
      <c r="P6" s="157"/>
      <c r="Q6" s="193" t="s">
        <v>1469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deslocamento para desc. de dormentes no km 400+000 em TIP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0</v>
      </c>
      <c r="P86" s="90"/>
      <c r="Q86" s="145" t="str">
        <f>IF($A$2=1,IF(FN_MC!BJ84="","*",FN_MC!BJ84),IF(FN_MC!BK84="","*",FN_MC!BK84))</f>
        <v>Alt. de Programação devido priorização PCM / Realizar somente deslocamento sentindo ZFN / Em deslocamento, encerrar em TIN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Em intervalo para exec. de soldas no km 246+100 entre ZVTZDK, inciado às 13h25 (Concedido até 16h00)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1470</v>
      </c>
      <c r="W1" s="373"/>
      <c r="X1" s="373"/>
      <c r="Y1" s="104"/>
    </row>
    <row r="2" spans="1:25" s="100" customFormat="1" ht="11.25" customHeight="1">
      <c r="A2" s="105" t="s">
        <v>1471</v>
      </c>
      <c r="B2" s="105" t="s">
        <v>1466</v>
      </c>
      <c r="C2" s="105" t="s">
        <v>605</v>
      </c>
      <c r="D2" s="106" t="s">
        <v>1163</v>
      </c>
      <c r="E2" s="106" t="s">
        <v>1164</v>
      </c>
      <c r="F2" s="106" t="s">
        <v>1465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1472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20</v>
      </c>
      <c r="X97" s="112">
        <f ca="1">_xlfn.XLOOKUP(G97&amp;$X$2,BS_CONTROLE[CHAVE],BS_CONTROLE[Quantidade_11],"-")</f>
        <v>139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6">
        <f>IF(FN_MC!K100="","*",FN_MC!K100)</f>
        <v>375.45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859</v>
      </c>
      <c r="W98" s="112">
        <f ca="1">_xlfn.XLOOKUP(G98&amp;$W$2,BS_CONTROLE[CHAVE],BS_CONTROLE[Quantidade_11],"-")</f>
        <v>3267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1409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37710</v>
      </c>
      <c r="X101" s="112">
        <f ca="1">_xlfn.XLOOKUP(G101&amp;$X$2,BS_CONTROLE[CHAVE],BS_CONTROLE[Quantidade_11],"-")</f>
        <v>35870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400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1000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1473</v>
      </c>
      <c r="C2" s="95" t="s">
        <v>1148</v>
      </c>
      <c r="D2" s="95" t="s">
        <v>1150</v>
      </c>
      <c r="E2" s="95" t="s">
        <v>1474</v>
      </c>
      <c r="F2" s="95" t="s">
        <v>1475</v>
      </c>
      <c r="G2" s="95" t="s">
        <v>1476</v>
      </c>
      <c r="H2" s="95" t="s">
        <v>1477</v>
      </c>
      <c r="I2" s="95" t="s">
        <v>1478</v>
      </c>
      <c r="J2" s="95" t="s">
        <v>1479</v>
      </c>
      <c r="K2" s="131" t="s">
        <v>1480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*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*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*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2025-11-06T17:44:07Z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